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M:\HoustonKemp\ID2\32C9152D-9D5D-47CF-9748-06E40A752942\0\82000-82999\82128\L\L\"/>
    </mc:Choice>
  </mc:AlternateContent>
  <xr:revisionPtr revIDLastSave="0" documentId="13_ncr:1_{EDEE0E81-28D3-4371-BE8C-80A976CE89A5}" xr6:coauthVersionLast="47" xr6:coauthVersionMax="47" xr10:uidLastSave="{00000000-0000-0000-0000-000000000000}"/>
  <bookViews>
    <workbookView xWindow="29265" yWindow="-120" windowWidth="29040" windowHeight="15840" tabRatio="551" xr2:uid="{E2930688-7409-439D-B9CC-F6F3DE60C982}"/>
  </bookViews>
  <sheets>
    <sheet name="Cover" sheetId="2" r:id="rId1"/>
    <sheet name="Results" sheetId="4" r:id="rId2"/>
    <sheet name="Chart tables" sheetId="13" state="hidden" r:id="rId3"/>
    <sheet name="General inputs" sheetId="1" r:id="rId4"/>
    <sheet name="CBA inputs" sheetId="3" r:id="rId5"/>
    <sheet name="Line 969 costs" sheetId="18" r:id="rId6"/>
    <sheet name="S1" sheetId="5" r:id="rId7"/>
    <sheet name="S2" sheetId="25" r:id="rId8"/>
    <sheet name="S3" sheetId="26" r:id="rId9"/>
    <sheet name="Weighted" sheetId="9" r:id="rId10"/>
  </sheets>
  <definedNames>
    <definedName name="BESS_reinvestment_cost">Results!#REF!</definedName>
    <definedName name="FirstYear">'General inputs'!$D$7</definedName>
    <definedName name="Opex_percentage">Results!$C$25</definedName>
    <definedName name="USE_scaling_factor">Results!#REF!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0" i="4" l="1"/>
  <c r="B41" i="4"/>
  <c r="B42" i="4"/>
  <c r="D30" i="4" a="1"/>
  <c r="D30" i="4"/>
  <c r="G3" i="4" a="1"/>
  <c r="G3" i="4"/>
  <c r="G2" i="4" a="1"/>
  <c r="G2" i="4"/>
  <c r="J29" i="18"/>
  <c r="K29" i="18"/>
  <c r="L29" i="18"/>
  <c r="M29" i="18"/>
  <c r="J20" i="18"/>
  <c r="K20" i="18"/>
  <c r="L20" i="18"/>
  <c r="M20" i="18"/>
  <c r="J11" i="18"/>
  <c r="K11" i="18"/>
  <c r="L11" i="18"/>
  <c r="M11" i="18"/>
  <c r="G6" i="18"/>
  <c r="B80" i="4"/>
  <c r="B79" i="4"/>
  <c r="AR79" i="4"/>
  <c r="B78" i="4"/>
  <c r="B77" i="4"/>
  <c r="AR76" i="4"/>
  <c r="B75" i="4"/>
  <c r="P75" i="4"/>
  <c r="B74" i="4"/>
  <c r="AD74" i="4"/>
  <c r="B73" i="4"/>
  <c r="P73" i="4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E11" i="18"/>
  <c r="F11" i="18"/>
  <c r="H11" i="18"/>
  <c r="D11" i="18"/>
  <c r="H10" i="18"/>
  <c r="G10" i="18"/>
  <c r="F10" i="18"/>
  <c r="H9" i="18"/>
  <c r="G9" i="18"/>
  <c r="F9" i="18"/>
  <c r="AB9" i="18"/>
  <c r="H8" i="18"/>
  <c r="Z26" i="18"/>
  <c r="G8" i="18"/>
  <c r="AA17" i="18"/>
  <c r="F8" i="18"/>
  <c r="AA8" i="18"/>
  <c r="H7" i="18"/>
  <c r="G7" i="18"/>
  <c r="V16" i="18"/>
  <c r="F7" i="18"/>
  <c r="H6" i="18"/>
  <c r="AC24" i="18"/>
  <c r="F6" i="18"/>
  <c r="W6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B108" i="13"/>
  <c r="B107" i="13"/>
  <c r="B106" i="13"/>
  <c r="B105" i="13"/>
  <c r="B104" i="13"/>
  <c r="B103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C102" i="13"/>
  <c r="B100" i="13"/>
  <c r="B99" i="13"/>
  <c r="B98" i="13"/>
  <c r="B97" i="13"/>
  <c r="B96" i="13"/>
  <c r="B95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C94" i="13"/>
  <c r="B92" i="13"/>
  <c r="B91" i="13"/>
  <c r="B90" i="13"/>
  <c r="B89" i="13"/>
  <c r="B88" i="13"/>
  <c r="B87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C86" i="13"/>
  <c r="B84" i="13"/>
  <c r="B83" i="13"/>
  <c r="B82" i="13"/>
  <c r="B81" i="13"/>
  <c r="B80" i="13"/>
  <c r="B79" i="13"/>
  <c r="E78" i="13"/>
  <c r="F78" i="13"/>
  <c r="C78" i="13"/>
  <c r="B73" i="13"/>
  <c r="B72" i="13"/>
  <c r="B71" i="13"/>
  <c r="B70" i="13"/>
  <c r="B69" i="13"/>
  <c r="B68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C67" i="13"/>
  <c r="B65" i="13"/>
  <c r="B64" i="13"/>
  <c r="B63" i="13"/>
  <c r="B62" i="13"/>
  <c r="B61" i="13"/>
  <c r="B60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C59" i="13"/>
  <c r="B57" i="13"/>
  <c r="B56" i="13"/>
  <c r="B55" i="13"/>
  <c r="B54" i="13"/>
  <c r="B53" i="13"/>
  <c r="B52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C51" i="13"/>
  <c r="B49" i="13"/>
  <c r="B48" i="13"/>
  <c r="B47" i="13"/>
  <c r="B46" i="13"/>
  <c r="B45" i="13"/>
  <c r="B44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C43" i="13"/>
  <c r="E8" i="13"/>
  <c r="F8" i="13"/>
  <c r="B38" i="13"/>
  <c r="B37" i="13"/>
  <c r="B36" i="13"/>
  <c r="B35" i="13"/>
  <c r="B34" i="13"/>
  <c r="B33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C32" i="13"/>
  <c r="B30" i="13"/>
  <c r="B29" i="13"/>
  <c r="B28" i="13"/>
  <c r="B27" i="13"/>
  <c r="B26" i="13"/>
  <c r="B25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C24" i="13"/>
  <c r="B22" i="13"/>
  <c r="B21" i="13"/>
  <c r="B20" i="13"/>
  <c r="B19" i="13"/>
  <c r="B18" i="13"/>
  <c r="B17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C16" i="13"/>
  <c r="B14" i="13"/>
  <c r="B13" i="13"/>
  <c r="B12" i="13"/>
  <c r="B11" i="13"/>
  <c r="B10" i="13"/>
  <c r="B9" i="13"/>
  <c r="C8" i="13"/>
  <c r="AS107" i="4"/>
  <c r="AR81" i="4"/>
  <c r="AD81" i="4"/>
  <c r="P81" i="4"/>
  <c r="B72" i="4"/>
  <c r="AD72" i="4"/>
  <c r="B70" i="4"/>
  <c r="P70" i="4"/>
  <c r="B69" i="4"/>
  <c r="AR69" i="4"/>
  <c r="B68" i="4"/>
  <c r="AR68" i="4"/>
  <c r="AS65" i="4"/>
  <c r="AS47" i="4"/>
  <c r="AE45" i="4"/>
  <c r="AE47" i="4"/>
  <c r="AD45" i="4"/>
  <c r="Q45" i="4"/>
  <c r="P45" i="4"/>
  <c r="C45" i="4"/>
  <c r="C107" i="4"/>
  <c r="B45" i="4"/>
  <c r="B39" i="4"/>
  <c r="B38" i="4"/>
  <c r="B37" i="4"/>
  <c r="B36" i="4"/>
  <c r="B35" i="4"/>
  <c r="B34" i="4"/>
  <c r="B33" i="4"/>
  <c r="B32" i="4"/>
  <c r="B31" i="4"/>
  <c r="D29" i="4" a="1"/>
  <c r="D29" i="4"/>
  <c r="B18" i="4"/>
  <c r="B17" i="4"/>
  <c r="B16" i="4"/>
  <c r="B15" i="4"/>
  <c r="B14" i="4"/>
  <c r="B13" i="4"/>
  <c r="I5" i="4"/>
  <c r="H5" i="4"/>
  <c r="H7" i="4"/>
  <c r="T7" i="18"/>
  <c r="S24" i="18"/>
  <c r="AA24" i="18"/>
  <c r="U7" i="18"/>
  <c r="AB16" i="18"/>
  <c r="T24" i="18"/>
  <c r="AB24" i="18"/>
  <c r="Y7" i="18"/>
  <c r="X24" i="18"/>
  <c r="Q24" i="18"/>
  <c r="Q29" i="18"/>
  <c r="Y24" i="18"/>
  <c r="AR72" i="4"/>
  <c r="R6" i="18"/>
  <c r="U6" i="18"/>
  <c r="X8" i="18"/>
  <c r="Y8" i="18"/>
  <c r="P72" i="4"/>
  <c r="U11" i="18"/>
  <c r="AC17" i="18"/>
  <c r="X26" i="18"/>
  <c r="AC26" i="18"/>
  <c r="AB26" i="18"/>
  <c r="AA16" i="18"/>
  <c r="Z17" i="18"/>
  <c r="W17" i="18"/>
  <c r="P15" i="18"/>
  <c r="P20" i="18"/>
  <c r="N15" i="18"/>
  <c r="N20" i="18"/>
  <c r="Y6" i="18"/>
  <c r="Y11" i="18"/>
  <c r="N6" i="18"/>
  <c r="N11" i="18"/>
  <c r="AC9" i="18"/>
  <c r="W16" i="18"/>
  <c r="T16" i="18"/>
  <c r="S7" i="18"/>
  <c r="R7" i="18"/>
  <c r="R11" i="18"/>
  <c r="AC18" i="18"/>
  <c r="AB18" i="18"/>
  <c r="Z16" i="18"/>
  <c r="R16" i="18"/>
  <c r="AC16" i="18"/>
  <c r="AC8" i="18"/>
  <c r="W8" i="18"/>
  <c r="P76" i="4"/>
  <c r="AR70" i="4"/>
  <c r="AD70" i="4"/>
  <c r="AD68" i="4"/>
  <c r="P68" i="4"/>
  <c r="AD69" i="4"/>
  <c r="P69" i="4"/>
  <c r="AC27" i="18"/>
  <c r="AB27" i="18"/>
  <c r="AB25" i="18"/>
  <c r="R25" i="18"/>
  <c r="R24" i="18"/>
  <c r="P24" i="18"/>
  <c r="P29" i="18"/>
  <c r="Y26" i="18"/>
  <c r="W26" i="18"/>
  <c r="O24" i="18"/>
  <c r="O29" i="18"/>
  <c r="N24" i="18"/>
  <c r="N29" i="18"/>
  <c r="V24" i="18"/>
  <c r="AD76" i="4"/>
  <c r="B76" i="4"/>
  <c r="W25" i="18"/>
  <c r="Q6" i="18"/>
  <c r="Q11" i="18"/>
  <c r="AB15" i="18"/>
  <c r="Y17" i="18"/>
  <c r="V7" i="18"/>
  <c r="W15" i="18"/>
  <c r="AC15" i="18"/>
  <c r="X7" i="18"/>
  <c r="T15" i="18"/>
  <c r="T20" i="18"/>
  <c r="X16" i="18"/>
  <c r="W24" i="18"/>
  <c r="R15" i="18"/>
  <c r="Y16" i="18"/>
  <c r="U24" i="18"/>
  <c r="AB6" i="18"/>
  <c r="X25" i="18"/>
  <c r="X29" i="18"/>
  <c r="S16" i="18"/>
  <c r="Z8" i="18"/>
  <c r="AB8" i="18"/>
  <c r="Z24" i="18"/>
  <c r="Z7" i="18"/>
  <c r="Y15" i="18"/>
  <c r="T6" i="18"/>
  <c r="T11" i="18"/>
  <c r="P6" i="18"/>
  <c r="P11" i="18"/>
  <c r="T25" i="18"/>
  <c r="T29" i="18"/>
  <c r="Z15" i="18"/>
  <c r="Z20" i="18"/>
  <c r="Z25" i="18"/>
  <c r="AA15" i="18"/>
  <c r="O15" i="18"/>
  <c r="O20" i="18"/>
  <c r="V15" i="18"/>
  <c r="V20" i="18"/>
  <c r="V25" i="18"/>
  <c r="S15" i="18"/>
  <c r="S25" i="18"/>
  <c r="S29" i="18"/>
  <c r="U16" i="18"/>
  <c r="Y25" i="18"/>
  <c r="AC7" i="18"/>
  <c r="AA26" i="18"/>
  <c r="AB7" i="18"/>
  <c r="AC6" i="18"/>
  <c r="AA7" i="18"/>
  <c r="AB17" i="18"/>
  <c r="G11" i="18"/>
  <c r="AC25" i="18"/>
  <c r="Q15" i="18"/>
  <c r="Q20" i="18"/>
  <c r="X15" i="18"/>
  <c r="AA25" i="18"/>
  <c r="O6" i="18"/>
  <c r="O11" i="18"/>
  <c r="U15" i="18"/>
  <c r="U25" i="18"/>
  <c r="X17" i="18"/>
  <c r="W7" i="18"/>
  <c r="AA6" i="18"/>
  <c r="Z6" i="18"/>
  <c r="X6" i="18"/>
  <c r="S6" i="18"/>
  <c r="S11" i="18"/>
  <c r="V6" i="18"/>
  <c r="AD75" i="4"/>
  <c r="AR75" i="4"/>
  <c r="C65" i="4"/>
  <c r="C47" i="4"/>
  <c r="E41" i="13"/>
  <c r="AR78" i="4"/>
  <c r="AD78" i="4"/>
  <c r="P78" i="4"/>
  <c r="AR77" i="4"/>
  <c r="P77" i="4"/>
  <c r="AD77" i="4"/>
  <c r="AE107" i="4"/>
  <c r="Q67" i="4" a="1"/>
  <c r="Q67" i="4"/>
  <c r="AE67" i="4" a="1"/>
  <c r="AE67" i="4"/>
  <c r="H12" i="4"/>
  <c r="E76" i="13"/>
  <c r="AR74" i="4"/>
  <c r="P74" i="4"/>
  <c r="H20" i="4"/>
  <c r="AS67" i="4" a="1"/>
  <c r="AS67" i="4"/>
  <c r="G78" i="13"/>
  <c r="G76" i="13"/>
  <c r="F76" i="13"/>
  <c r="C67" i="4" a="1"/>
  <c r="C67" i="4"/>
  <c r="P79" i="4"/>
  <c r="AD79" i="4"/>
  <c r="AR73" i="4"/>
  <c r="AD73" i="4"/>
  <c r="AR80" i="4"/>
  <c r="AD80" i="4"/>
  <c r="P80" i="4"/>
  <c r="Q47" i="4"/>
  <c r="Q65" i="4"/>
  <c r="Q107" i="4"/>
  <c r="AE65" i="4"/>
  <c r="G8" i="13"/>
  <c r="F41" i="13"/>
  <c r="W20" i="18"/>
  <c r="AA20" i="18"/>
  <c r="W11" i="18"/>
  <c r="V29" i="18"/>
  <c r="R20" i="18"/>
  <c r="V11" i="18"/>
  <c r="AB29" i="18"/>
  <c r="AC20" i="18"/>
  <c r="AB20" i="18"/>
  <c r="X11" i="18"/>
  <c r="AA11" i="18"/>
  <c r="R29" i="18"/>
  <c r="H78" i="13"/>
  <c r="AA29" i="18"/>
  <c r="Z29" i="18"/>
  <c r="AC29" i="18"/>
  <c r="Y29" i="18"/>
  <c r="W29" i="18"/>
  <c r="U20" i="18"/>
  <c r="S20" i="18"/>
  <c r="AC11" i="18"/>
  <c r="AB11" i="18"/>
  <c r="Y20" i="18"/>
  <c r="U29" i="18"/>
  <c r="Z11" i="18"/>
  <c r="X20" i="18"/>
  <c r="I20" i="4"/>
  <c r="I12" i="4"/>
  <c r="I7" i="4"/>
  <c r="G7" i="4"/>
  <c r="G12" i="4"/>
  <c r="G20" i="4"/>
  <c r="I78" i="13"/>
  <c r="H76" i="13"/>
  <c r="G41" i="13"/>
  <c r="H8" i="13"/>
  <c r="H41" i="13"/>
  <c r="I8" i="13"/>
  <c r="J78" i="13"/>
  <c r="I76" i="13"/>
  <c r="I41" i="13"/>
  <c r="J8" i="13"/>
  <c r="K78" i="13"/>
  <c r="J76" i="13"/>
  <c r="L78" i="13"/>
  <c r="K76" i="13"/>
  <c r="K8" i="13"/>
  <c r="J41" i="13"/>
  <c r="F39" i="4"/>
  <c r="F35" i="4"/>
  <c r="F41" i="4"/>
  <c r="E41" i="4"/>
  <c r="E38" i="4"/>
  <c r="E34" i="4"/>
  <c r="E35" i="4"/>
  <c r="E32" i="4"/>
  <c r="E39" i="4"/>
  <c r="F34" i="4"/>
  <c r="F38" i="4"/>
  <c r="E37" i="4"/>
  <c r="E42" i="4"/>
  <c r="E33" i="4"/>
  <c r="F37" i="4"/>
  <c r="E40" i="4"/>
  <c r="F36" i="4"/>
  <c r="F32" i="4"/>
  <c r="F33" i="4"/>
  <c r="F40" i="4"/>
  <c r="F42" i="4"/>
  <c r="E36" i="4"/>
  <c r="M78" i="13"/>
  <c r="L76" i="13"/>
  <c r="L8" i="13"/>
  <c r="K41" i="13"/>
  <c r="F31" i="4"/>
  <c r="O37" i="4"/>
  <c r="E31" i="4"/>
  <c r="M8" i="13"/>
  <c r="L41" i="13"/>
  <c r="N78" i="13"/>
  <c r="M76" i="13"/>
  <c r="M34" i="4"/>
  <c r="N36" i="4"/>
  <c r="M41" i="4"/>
  <c r="N42" i="4"/>
  <c r="N39" i="4"/>
  <c r="M38" i="4"/>
  <c r="N40" i="4"/>
  <c r="N31" i="4"/>
  <c r="N32" i="4"/>
  <c r="M32" i="4"/>
  <c r="N33" i="4"/>
  <c r="M36" i="4"/>
  <c r="N38" i="4"/>
  <c r="P31" i="4"/>
  <c r="O42" i="4"/>
  <c r="O35" i="4"/>
  <c r="P32" i="4"/>
  <c r="O40" i="4"/>
  <c r="P42" i="4"/>
  <c r="O41" i="4"/>
  <c r="P33" i="4"/>
  <c r="O34" i="4"/>
  <c r="O31" i="4"/>
  <c r="P36" i="4"/>
  <c r="N41" i="4"/>
  <c r="M40" i="4"/>
  <c r="M37" i="4"/>
  <c r="O38" i="4"/>
  <c r="O36" i="4"/>
  <c r="P34" i="4"/>
  <c r="P39" i="4"/>
  <c r="P41" i="4"/>
  <c r="N37" i="4"/>
  <c r="M35" i="4"/>
  <c r="O32" i="4"/>
  <c r="M33" i="4"/>
  <c r="M31" i="4"/>
  <c r="P40" i="4"/>
  <c r="P37" i="4"/>
  <c r="N35" i="4"/>
  <c r="M39" i="4"/>
  <c r="P35" i="4"/>
  <c r="P38" i="4"/>
  <c r="O33" i="4"/>
  <c r="O39" i="4"/>
  <c r="N34" i="4"/>
  <c r="M42" i="4"/>
  <c r="O78" i="13"/>
  <c r="N76" i="13"/>
  <c r="N8" i="13"/>
  <c r="M41" i="13"/>
  <c r="O8" i="13"/>
  <c r="N41" i="13"/>
  <c r="O76" i="13"/>
  <c r="P78" i="13"/>
  <c r="O41" i="13"/>
  <c r="P8" i="13"/>
  <c r="Q78" i="13"/>
  <c r="P76" i="13"/>
  <c r="Q76" i="13"/>
  <c r="R78" i="13"/>
  <c r="P41" i="13"/>
  <c r="Q8" i="13"/>
  <c r="S78" i="13"/>
  <c r="R76" i="13"/>
  <c r="Q41" i="13"/>
  <c r="R8" i="13"/>
  <c r="T78" i="13"/>
  <c r="S76" i="13"/>
  <c r="S8" i="13"/>
  <c r="R41" i="13"/>
  <c r="T76" i="13"/>
  <c r="U78" i="13"/>
  <c r="T8" i="13"/>
  <c r="S41" i="13"/>
  <c r="U8" i="13"/>
  <c r="T41" i="13"/>
  <c r="V78" i="13"/>
  <c r="U76" i="13"/>
  <c r="W78" i="13"/>
  <c r="V76" i="13"/>
  <c r="V8" i="13"/>
  <c r="U41" i="13"/>
  <c r="W8" i="13"/>
  <c r="V41" i="13"/>
  <c r="W76" i="13"/>
  <c r="X78" i="13"/>
  <c r="W41" i="13"/>
  <c r="X8" i="13"/>
  <c r="X76" i="13"/>
  <c r="Y78" i="13"/>
  <c r="X41" i="13"/>
  <c r="Y8" i="13"/>
  <c r="Z78" i="13"/>
  <c r="Y76" i="13"/>
  <c r="AA78" i="13"/>
  <c r="Z76" i="13"/>
  <c r="Y41" i="13"/>
  <c r="Z8" i="13"/>
  <c r="AA8" i="13"/>
  <c r="Z41" i="13"/>
  <c r="AA76" i="13"/>
  <c r="AB78" i="13"/>
  <c r="AC78" i="13"/>
  <c r="AB76" i="13"/>
  <c r="AB8" i="13"/>
  <c r="AA41" i="13"/>
  <c r="AD78" i="13"/>
  <c r="AC76" i="13"/>
  <c r="AC8" i="13"/>
  <c r="AB41" i="13"/>
  <c r="D42" i="4"/>
  <c r="AD8" i="13"/>
  <c r="AC41" i="13"/>
  <c r="AE78" i="13"/>
  <c r="AD76" i="13"/>
  <c r="AE76" i="13"/>
  <c r="AF78" i="13"/>
  <c r="AE8" i="13"/>
  <c r="AD41" i="13"/>
  <c r="AE41" i="13"/>
  <c r="AF8" i="13"/>
  <c r="AF76" i="13"/>
  <c r="AG78" i="13"/>
  <c r="AF41" i="13"/>
  <c r="AG8" i="13"/>
  <c r="AH78" i="13"/>
  <c r="AH76" i="13"/>
  <c r="AG76" i="13"/>
  <c r="AG41" i="13"/>
  <c r="AH8" i="13"/>
  <c r="AH41" i="13"/>
  <c r="D32" i="4"/>
  <c r="D37" i="4"/>
  <c r="D38" i="4"/>
  <c r="D41" i="4"/>
  <c r="D34" i="4"/>
  <c r="D40" i="4"/>
  <c r="D36" i="4"/>
  <c r="D33" i="4"/>
  <c r="D35" i="4"/>
  <c r="D39" i="4"/>
  <c r="D31" i="4"/>
  <c r="G33" i="4"/>
  <c r="G35" i="4"/>
  <c r="G37" i="4"/>
  <c r="G32" i="4"/>
  <c r="G39" i="4"/>
  <c r="G38" i="4"/>
  <c r="G40" i="4"/>
  <c r="G41" i="4"/>
  <c r="G34" i="4"/>
  <c r="G36" i="4"/>
  <c r="G42" i="4"/>
  <c r="L36" i="4"/>
  <c r="L35" i="4"/>
  <c r="L32" i="4"/>
  <c r="L33" i="4"/>
  <c r="L40" i="4"/>
  <c r="L34" i="4"/>
  <c r="L42" i="4"/>
  <c r="L38" i="4"/>
  <c r="L41" i="4"/>
  <c r="L39" i="4"/>
  <c r="L37" i="4"/>
  <c r="L31" i="4"/>
  <c r="K33" i="4"/>
  <c r="K36" i="4"/>
  <c r="K40" i="4"/>
  <c r="K34" i="4"/>
  <c r="K42" i="4"/>
  <c r="K41" i="4"/>
  <c r="K38" i="4"/>
  <c r="K39" i="4"/>
  <c r="K37" i="4"/>
  <c r="K35" i="4"/>
  <c r="K32" i="4"/>
  <c r="K31" i="4"/>
  <c r="G31" i="4"/>
  <c r="I34" i="4"/>
  <c r="H35" i="4"/>
  <c r="H36" i="4"/>
  <c r="I33" i="4"/>
  <c r="I36" i="4"/>
  <c r="H32" i="4"/>
  <c r="I32" i="4"/>
  <c r="H33" i="4"/>
  <c r="I40" i="4"/>
  <c r="I35" i="4"/>
  <c r="I31" i="4"/>
  <c r="H31" i="4"/>
  <c r="I39" i="4"/>
  <c r="I41" i="4"/>
  <c r="I42" i="4"/>
  <c r="H40" i="4"/>
  <c r="H41" i="4"/>
  <c r="H34" i="4"/>
  <c r="H38" i="4"/>
  <c r="H39" i="4"/>
  <c r="H37" i="4"/>
  <c r="H42" i="4"/>
  <c r="I38" i="4"/>
  <c r="I37" i="4"/>
  <c r="D4" i="13" a="1"/>
  <c r="D4" i="13"/>
  <c r="Z29" i="13"/>
  <c r="Z64" i="13"/>
  <c r="AE27" i="13"/>
  <c r="AE62" i="13"/>
  <c r="AB28" i="13"/>
  <c r="AB63" i="13"/>
  <c r="AC28" i="13"/>
  <c r="AC63" i="13"/>
  <c r="T13" i="13"/>
  <c r="T48" i="13"/>
  <c r="F13" i="13"/>
  <c r="F48" i="13"/>
  <c r="U12" i="13"/>
  <c r="U47" i="13"/>
  <c r="P12" i="13"/>
  <c r="P47" i="13"/>
  <c r="W10" i="13"/>
  <c r="W45" i="13"/>
  <c r="L9" i="13"/>
  <c r="L44" i="13"/>
  <c r="J10" i="13"/>
  <c r="J45" i="13"/>
  <c r="AG28" i="13"/>
  <c r="AG63" i="13"/>
  <c r="G29" i="13"/>
  <c r="G64" i="13"/>
  <c r="K12" i="13"/>
  <c r="K47" i="13"/>
  <c r="AG35" i="13"/>
  <c r="AG70" i="13"/>
  <c r="K29" i="13"/>
  <c r="K64" i="13"/>
  <c r="Y30" i="13"/>
  <c r="Y65" i="13"/>
  <c r="J18" i="13"/>
  <c r="J53" i="13"/>
  <c r="Y20" i="13"/>
  <c r="Y55" i="13"/>
  <c r="X22" i="13"/>
  <c r="X57" i="13"/>
  <c r="V18" i="13"/>
  <c r="V53" i="13"/>
  <c r="R19" i="13"/>
  <c r="R54" i="13"/>
  <c r="J34" i="13"/>
  <c r="J69" i="13"/>
  <c r="E9" i="13"/>
  <c r="E44" i="13"/>
  <c r="E79" i="13"/>
  <c r="J38" i="13"/>
  <c r="J73" i="13"/>
  <c r="Q38" i="13"/>
  <c r="Q73" i="13"/>
  <c r="E36" i="13"/>
  <c r="E71" i="13"/>
  <c r="E106" i="13"/>
  <c r="Y12" i="13"/>
  <c r="Y47" i="13"/>
  <c r="L11" i="13"/>
  <c r="L46" i="13"/>
  <c r="AE33" i="13"/>
  <c r="AE68" i="13"/>
  <c r="AG25" i="13"/>
  <c r="AG60" i="13"/>
  <c r="K30" i="13"/>
  <c r="K65" i="13"/>
  <c r="AA11" i="13"/>
  <c r="AA46" i="13"/>
  <c r="K10" i="13"/>
  <c r="K45" i="13"/>
  <c r="X25" i="13"/>
  <c r="X60" i="13"/>
  <c r="I18" i="13"/>
  <c r="I53" i="13"/>
  <c r="X20" i="13"/>
  <c r="X55" i="13"/>
  <c r="H18" i="13"/>
  <c r="H53" i="13"/>
  <c r="AC18" i="13"/>
  <c r="AC53" i="13"/>
  <c r="G21" i="13"/>
  <c r="G56" i="13"/>
  <c r="AF21" i="13"/>
  <c r="AF56" i="13"/>
  <c r="T37" i="13"/>
  <c r="T72" i="13"/>
  <c r="AG36" i="13"/>
  <c r="AG71" i="13"/>
  <c r="AE35" i="13"/>
  <c r="AE70" i="13"/>
  <c r="F35" i="13"/>
  <c r="F70" i="13"/>
  <c r="G25" i="13"/>
  <c r="G60" i="13"/>
  <c r="O29" i="13"/>
  <c r="O64" i="13"/>
  <c r="AD11" i="13"/>
  <c r="AD46" i="13"/>
  <c r="AH13" i="13"/>
  <c r="AH48" i="13"/>
  <c r="H10" i="13"/>
  <c r="H45" i="13"/>
  <c r="B43" i="13"/>
  <c r="M30" i="13"/>
  <c r="M65" i="13"/>
  <c r="R30" i="13"/>
  <c r="R65" i="13"/>
  <c r="X14" i="13"/>
  <c r="X49" i="13"/>
  <c r="L14" i="13"/>
  <c r="L49" i="13"/>
  <c r="X34" i="13"/>
  <c r="X69" i="13"/>
  <c r="R33" i="13"/>
  <c r="R68" i="13"/>
  <c r="E29" i="13"/>
  <c r="E64" i="13"/>
  <c r="E99" i="13"/>
  <c r="S20" i="13"/>
  <c r="S55" i="13"/>
  <c r="T14" i="13"/>
  <c r="T49" i="13"/>
  <c r="V36" i="13"/>
  <c r="V71" i="13"/>
  <c r="Q27" i="13"/>
  <c r="Q62" i="13"/>
  <c r="N21" i="13"/>
  <c r="N56" i="13"/>
  <c r="K13" i="13"/>
  <c r="K48" i="13"/>
  <c r="P36" i="13"/>
  <c r="P71" i="13"/>
  <c r="Z28" i="13"/>
  <c r="Z63" i="13"/>
  <c r="G19" i="13"/>
  <c r="G54" i="13"/>
  <c r="V10" i="13"/>
  <c r="V45" i="13"/>
  <c r="P22" i="13"/>
  <c r="P57" i="13"/>
  <c r="N14" i="13"/>
  <c r="N49" i="13"/>
  <c r="AF37" i="13"/>
  <c r="AF72" i="13"/>
  <c r="I26" i="13"/>
  <c r="I61" i="13"/>
  <c r="W17" i="13"/>
  <c r="W52" i="13"/>
  <c r="AE18" i="13"/>
  <c r="AE53" i="13"/>
  <c r="B78" i="13"/>
  <c r="AD35" i="13"/>
  <c r="AD70" i="13"/>
  <c r="X11" i="13"/>
  <c r="X46" i="13"/>
  <c r="T29" i="13"/>
  <c r="T64" i="13"/>
  <c r="AE19" i="13"/>
  <c r="AE54" i="13"/>
  <c r="T9" i="13"/>
  <c r="T44" i="13"/>
  <c r="E26" i="13"/>
  <c r="E61" i="13"/>
  <c r="E96" i="13"/>
  <c r="I19" i="13"/>
  <c r="I54" i="13"/>
  <c r="Z34" i="13"/>
  <c r="Z69" i="13"/>
  <c r="AB10" i="13"/>
  <c r="AB45" i="13"/>
  <c r="O26" i="13"/>
  <c r="O61" i="13"/>
  <c r="M12" i="13"/>
  <c r="M47" i="13"/>
  <c r="AH20" i="13"/>
  <c r="AH55" i="13"/>
  <c r="Y36" i="13"/>
  <c r="Y71" i="13"/>
  <c r="Y17" i="13"/>
  <c r="Y52" i="13"/>
  <c r="K34" i="13"/>
  <c r="K69" i="13"/>
  <c r="M20" i="13"/>
  <c r="M55" i="13"/>
  <c r="W25" i="13"/>
  <c r="W60" i="13"/>
  <c r="H30" i="13"/>
  <c r="H65" i="13"/>
  <c r="M25" i="13"/>
  <c r="M60" i="13"/>
  <c r="M14" i="13"/>
  <c r="M49" i="13"/>
  <c r="AA14" i="13"/>
  <c r="AA49" i="13"/>
  <c r="T38" i="13"/>
  <c r="T73" i="13"/>
  <c r="S10" i="13"/>
  <c r="S45" i="13"/>
  <c r="G27" i="13"/>
  <c r="G62" i="13"/>
  <c r="J14" i="13"/>
  <c r="J49" i="13"/>
  <c r="AD17" i="13"/>
  <c r="AD52" i="13"/>
  <c r="U18" i="13"/>
  <c r="U53" i="13"/>
  <c r="X21" i="13"/>
  <c r="X56" i="13"/>
  <c r="J37" i="13"/>
  <c r="J72" i="13"/>
  <c r="O36" i="13"/>
  <c r="O71" i="13"/>
  <c r="M13" i="13"/>
  <c r="M48" i="13"/>
  <c r="F36" i="13"/>
  <c r="F71" i="13"/>
  <c r="V11" i="13"/>
  <c r="V46" i="13"/>
  <c r="AD27" i="13"/>
  <c r="AD62" i="13"/>
  <c r="T18" i="13"/>
  <c r="T53" i="13"/>
  <c r="U17" i="13"/>
  <c r="U52" i="13"/>
  <c r="J35" i="13"/>
  <c r="J70" i="13"/>
  <c r="AA33" i="13"/>
  <c r="AA68" i="13"/>
  <c r="AD28" i="13"/>
  <c r="AD63" i="13"/>
  <c r="R13" i="13"/>
  <c r="R48" i="13"/>
  <c r="AE37" i="13"/>
  <c r="AE72" i="13"/>
  <c r="M28" i="13"/>
  <c r="M63" i="13"/>
  <c r="F14" i="13"/>
  <c r="F49" i="13"/>
  <c r="AB19" i="13"/>
  <c r="AB54" i="13"/>
  <c r="AF33" i="13"/>
  <c r="AF68" i="13"/>
  <c r="W20" i="13"/>
  <c r="W55" i="13"/>
  <c r="AB36" i="13"/>
  <c r="AB71" i="13"/>
  <c r="V21" i="13"/>
  <c r="V56" i="13"/>
  <c r="AF10" i="13"/>
  <c r="AF45" i="13"/>
  <c r="Q28" i="13"/>
  <c r="Q63" i="13"/>
  <c r="Z12" i="13"/>
  <c r="Z47" i="13"/>
  <c r="B16" i="13"/>
  <c r="L27" i="13"/>
  <c r="L62" i="13"/>
  <c r="AG34" i="13"/>
  <c r="AG69" i="13"/>
  <c r="R37" i="13"/>
  <c r="R72" i="13"/>
  <c r="AE36" i="13"/>
  <c r="AE71" i="13"/>
  <c r="Y34" i="13"/>
  <c r="Y69" i="13"/>
  <c r="V38" i="13"/>
  <c r="V73" i="13"/>
  <c r="I17" i="13"/>
  <c r="I52" i="13"/>
  <c r="I36" i="13"/>
  <c r="I71" i="13"/>
  <c r="AD14" i="13"/>
  <c r="AD49" i="13"/>
  <c r="N38" i="13"/>
  <c r="N73" i="13"/>
  <c r="X17" i="13"/>
  <c r="X52" i="13"/>
  <c r="E14" i="13"/>
  <c r="E49" i="13"/>
  <c r="E84" i="13"/>
  <c r="L10" i="13"/>
  <c r="L45" i="13"/>
  <c r="U13" i="13"/>
  <c r="U48" i="13"/>
  <c r="L26" i="13"/>
  <c r="L61" i="13"/>
  <c r="AF38" i="13"/>
  <c r="AF73" i="13"/>
  <c r="H21" i="13"/>
  <c r="H56" i="13"/>
  <c r="X18" i="13"/>
  <c r="X53" i="13"/>
  <c r="Q18" i="13"/>
  <c r="Q53" i="13"/>
  <c r="Z35" i="13"/>
  <c r="Z70" i="13"/>
  <c r="T12" i="13"/>
  <c r="T47" i="13"/>
  <c r="T28" i="13"/>
  <c r="T63" i="13"/>
  <c r="S22" i="13"/>
  <c r="S57" i="13"/>
  <c r="J20" i="13"/>
  <c r="J55" i="13"/>
  <c r="AA12" i="13"/>
  <c r="AA47" i="13"/>
  <c r="AE12" i="13"/>
  <c r="AE47" i="13"/>
  <c r="AF18" i="13"/>
  <c r="AF53" i="13"/>
  <c r="E20" i="13"/>
  <c r="E55" i="13"/>
  <c r="E90" i="13"/>
  <c r="AC25" i="13"/>
  <c r="AC60" i="13"/>
  <c r="S38" i="13"/>
  <c r="S73" i="13"/>
  <c r="AC13" i="13"/>
  <c r="AC48" i="13"/>
  <c r="K11" i="13"/>
  <c r="K46" i="13"/>
  <c r="AE30" i="13"/>
  <c r="AE65" i="13"/>
  <c r="E19" i="13"/>
  <c r="E54" i="13"/>
  <c r="E89" i="13"/>
  <c r="H14" i="13"/>
  <c r="H49" i="13"/>
  <c r="X10" i="13"/>
  <c r="X45" i="13"/>
  <c r="O37" i="13"/>
  <c r="O72" i="13"/>
  <c r="Y29" i="13"/>
  <c r="Y64" i="13"/>
  <c r="P27" i="13"/>
  <c r="P62" i="13"/>
  <c r="AD21" i="13"/>
  <c r="AD56" i="13"/>
  <c r="E33" i="13"/>
  <c r="E68" i="13"/>
  <c r="E103" i="13"/>
  <c r="Q14" i="13"/>
  <c r="Q49" i="13"/>
  <c r="AC21" i="13"/>
  <c r="AC56" i="13"/>
  <c r="I38" i="13"/>
  <c r="I73" i="13"/>
  <c r="Y10" i="13"/>
  <c r="Y45" i="13"/>
  <c r="O22" i="13"/>
  <c r="O57" i="13"/>
  <c r="O14" i="13"/>
  <c r="O49" i="13"/>
  <c r="Z37" i="13"/>
  <c r="Z72" i="13"/>
  <c r="N33" i="13"/>
  <c r="N68" i="13"/>
  <c r="T26" i="13"/>
  <c r="T61" i="13"/>
  <c r="F25" i="13"/>
  <c r="F60" i="13"/>
  <c r="U34" i="13"/>
  <c r="U69" i="13"/>
  <c r="AC30" i="13"/>
  <c r="AC65" i="13"/>
  <c r="AH28" i="13"/>
  <c r="AH63" i="13"/>
  <c r="AE29" i="13"/>
  <c r="AE64" i="13"/>
  <c r="AF29" i="13"/>
  <c r="AF64" i="13"/>
  <c r="W14" i="13"/>
  <c r="W49" i="13"/>
  <c r="I14" i="13"/>
  <c r="I49" i="13"/>
  <c r="X13" i="13"/>
  <c r="X48" i="13"/>
  <c r="S13" i="13"/>
  <c r="S48" i="13"/>
  <c r="V9" i="13"/>
  <c r="V44" i="13"/>
  <c r="T33" i="13"/>
  <c r="T68" i="13"/>
  <c r="I9" i="13"/>
  <c r="I44" i="13"/>
  <c r="X26" i="13"/>
  <c r="X61" i="13"/>
  <c r="U25" i="13"/>
  <c r="U60" i="13"/>
  <c r="Z13" i="13"/>
  <c r="Z48" i="13"/>
  <c r="L33" i="13"/>
  <c r="L68" i="13"/>
  <c r="N30" i="13"/>
  <c r="N65" i="13"/>
  <c r="E30" i="13"/>
  <c r="E65" i="13"/>
  <c r="E100" i="13"/>
  <c r="M19" i="13"/>
  <c r="M54" i="13"/>
  <c r="AB21" i="13"/>
  <c r="AB56" i="13"/>
  <c r="R17" i="13"/>
  <c r="R52" i="13"/>
  <c r="Y19" i="13"/>
  <c r="Y54" i="13"/>
  <c r="U20" i="13"/>
  <c r="U55" i="13"/>
  <c r="I33" i="13"/>
  <c r="I68" i="13"/>
  <c r="K38" i="13"/>
  <c r="K73" i="13"/>
  <c r="I37" i="13"/>
  <c r="I72" i="13"/>
  <c r="P37" i="13"/>
  <c r="P72" i="13"/>
  <c r="B24" i="13"/>
  <c r="G11" i="13"/>
  <c r="G46" i="13"/>
  <c r="AG13" i="13"/>
  <c r="AG48" i="13"/>
  <c r="J9" i="13"/>
  <c r="J44" i="13"/>
  <c r="J28" i="13"/>
  <c r="J63" i="13"/>
  <c r="E25" i="13"/>
  <c r="E60" i="13"/>
  <c r="E95" i="13"/>
  <c r="T11" i="13"/>
  <c r="T46" i="13"/>
  <c r="G37" i="13"/>
  <c r="G72" i="13"/>
  <c r="AA26" i="13"/>
  <c r="AA61" i="13"/>
  <c r="L19" i="13"/>
  <c r="L54" i="13"/>
  <c r="AA21" i="13"/>
  <c r="AA56" i="13"/>
  <c r="Q17" i="13"/>
  <c r="Q52" i="13"/>
  <c r="AF19" i="13"/>
  <c r="AF54" i="13"/>
  <c r="J22" i="13"/>
  <c r="J57" i="13"/>
  <c r="M17" i="13"/>
  <c r="M52" i="13"/>
  <c r="K36" i="13"/>
  <c r="K71" i="13"/>
  <c r="AF35" i="13"/>
  <c r="AF70" i="13"/>
  <c r="AD34" i="13"/>
  <c r="AD69" i="13"/>
  <c r="E34" i="13"/>
  <c r="E69" i="13"/>
  <c r="E104" i="13"/>
  <c r="L29" i="13"/>
  <c r="L64" i="13"/>
  <c r="AF26" i="13"/>
  <c r="AF61" i="13"/>
  <c r="G14" i="13"/>
  <c r="G49" i="13"/>
  <c r="H13" i="13"/>
  <c r="H48" i="13"/>
  <c r="M38" i="13"/>
  <c r="M73" i="13"/>
  <c r="AH9" i="13"/>
  <c r="AH44" i="13"/>
  <c r="J26" i="13"/>
  <c r="J61" i="13"/>
  <c r="AB30" i="13"/>
  <c r="AB65" i="13"/>
  <c r="S12" i="13"/>
  <c r="S47" i="13"/>
  <c r="AC11" i="13"/>
  <c r="AC46" i="13"/>
  <c r="W33" i="13"/>
  <c r="W68" i="13"/>
  <c r="X9" i="13"/>
  <c r="X44" i="13"/>
  <c r="N17" i="13"/>
  <c r="N52" i="13"/>
  <c r="L20" i="13"/>
  <c r="L55" i="13"/>
  <c r="Y33" i="13"/>
  <c r="Y68" i="13"/>
  <c r="S33" i="13"/>
  <c r="S68" i="13"/>
  <c r="R27" i="13"/>
  <c r="R62" i="13"/>
  <c r="K17" i="13"/>
  <c r="K52" i="13"/>
  <c r="B94" i="13"/>
  <c r="AG38" i="13"/>
  <c r="AG73" i="13"/>
  <c r="K28" i="13"/>
  <c r="K63" i="13"/>
  <c r="H19" i="13"/>
  <c r="H54" i="13"/>
  <c r="R38" i="13"/>
  <c r="R73" i="13"/>
  <c r="N18" i="13"/>
  <c r="N53" i="13"/>
  <c r="S35" i="13"/>
  <c r="S70" i="13"/>
  <c r="V35" i="13"/>
  <c r="V70" i="13"/>
  <c r="AF25" i="13"/>
  <c r="AF60" i="13"/>
  <c r="H20" i="13"/>
  <c r="H55" i="13"/>
  <c r="P21" i="13"/>
  <c r="P56" i="13"/>
  <c r="AH35" i="13"/>
  <c r="AH70" i="13"/>
  <c r="X38" i="13"/>
  <c r="X73" i="13"/>
  <c r="B59" i="13"/>
  <c r="Z25" i="13"/>
  <c r="Z60" i="13"/>
  <c r="Q22" i="13"/>
  <c r="Q57" i="13"/>
  <c r="Z9" i="13"/>
  <c r="Z44" i="13"/>
  <c r="Y18" i="13"/>
  <c r="Y53" i="13"/>
  <c r="W21" i="13"/>
  <c r="W56" i="13"/>
  <c r="E38" i="13"/>
  <c r="E73" i="13"/>
  <c r="E108" i="13"/>
  <c r="AC34" i="13"/>
  <c r="AC69" i="13"/>
  <c r="T19" i="13"/>
  <c r="T54" i="13"/>
  <c r="P34" i="13"/>
  <c r="P69" i="13"/>
  <c r="L22" i="13"/>
  <c r="L57" i="13"/>
  <c r="X36" i="13"/>
  <c r="X71" i="13"/>
  <c r="Y22" i="13"/>
  <c r="Y57" i="13"/>
  <c r="W30" i="13"/>
  <c r="W65" i="13"/>
  <c r="W11" i="13"/>
  <c r="W46" i="13"/>
  <c r="AC33" i="13"/>
  <c r="AC68" i="13"/>
  <c r="K25" i="13"/>
  <c r="K60" i="13"/>
  <c r="X33" i="13"/>
  <c r="X68" i="13"/>
  <c r="P35" i="13"/>
  <c r="P70" i="13"/>
  <c r="AH19" i="13"/>
  <c r="AH54" i="13"/>
  <c r="K18" i="13"/>
  <c r="K53" i="13"/>
  <c r="R22" i="13"/>
  <c r="R57" i="13"/>
  <c r="Y11" i="13"/>
  <c r="Y46" i="13"/>
  <c r="AE21" i="13"/>
  <c r="AE56" i="13"/>
  <c r="G35" i="13"/>
  <c r="G70" i="13"/>
  <c r="H11" i="13"/>
  <c r="H46" i="13"/>
  <c r="AE14" i="13"/>
  <c r="AE49" i="13"/>
  <c r="R21" i="13"/>
  <c r="R56" i="13"/>
  <c r="I22" i="13"/>
  <c r="I57" i="13"/>
  <c r="AD33" i="13"/>
  <c r="AD68" i="13"/>
  <c r="G26" i="13"/>
  <c r="G61" i="13"/>
  <c r="Y9" i="13"/>
  <c r="Y44" i="13"/>
  <c r="B102" i="13"/>
  <c r="R36" i="13"/>
  <c r="R71" i="13"/>
  <c r="AA36" i="13"/>
  <c r="AA71" i="13"/>
  <c r="O21" i="13"/>
  <c r="O56" i="13"/>
  <c r="R10" i="13"/>
  <c r="R45" i="13"/>
  <c r="AB38" i="13"/>
  <c r="AB73" i="13"/>
  <c r="V37" i="13"/>
  <c r="V72" i="13"/>
  <c r="S37" i="13"/>
  <c r="S72" i="13"/>
  <c r="Q11" i="13"/>
  <c r="Q46" i="13"/>
  <c r="Y35" i="13"/>
  <c r="Y70" i="13"/>
  <c r="M9" i="13"/>
  <c r="M44" i="13"/>
  <c r="AE20" i="13"/>
  <c r="AE55" i="13"/>
  <c r="Q10" i="13"/>
  <c r="Q45" i="13"/>
  <c r="X35" i="13"/>
  <c r="X70" i="13"/>
  <c r="N27" i="13"/>
  <c r="N62" i="13"/>
  <c r="U30" i="13"/>
  <c r="U65" i="13"/>
  <c r="H12" i="13"/>
  <c r="H47" i="13"/>
  <c r="S25" i="13"/>
  <c r="S60" i="13"/>
  <c r="AE13" i="13"/>
  <c r="AE48" i="13"/>
  <c r="I35" i="13"/>
  <c r="I70" i="13"/>
  <c r="X12" i="13"/>
  <c r="X47" i="13"/>
  <c r="J21" i="13"/>
  <c r="J56" i="13"/>
  <c r="O19" i="13"/>
  <c r="O54" i="13"/>
  <c r="G34" i="13"/>
  <c r="G69" i="13"/>
  <c r="AE25" i="13"/>
  <c r="AE60" i="13"/>
  <c r="T30" i="13"/>
  <c r="T65" i="13"/>
  <c r="P28" i="13"/>
  <c r="P63" i="13"/>
  <c r="O17" i="13"/>
  <c r="O52" i="13"/>
  <c r="W18" i="13"/>
  <c r="W53" i="13"/>
  <c r="AD10" i="13"/>
  <c r="AD45" i="13"/>
  <c r="P29" i="13"/>
  <c r="P64" i="13"/>
  <c r="AF12" i="13"/>
  <c r="AF47" i="13"/>
  <c r="AG12" i="13"/>
  <c r="AG47" i="13"/>
  <c r="W27" i="13"/>
  <c r="W62" i="13"/>
  <c r="V33" i="13"/>
  <c r="V68" i="13"/>
  <c r="AA38" i="13"/>
  <c r="AA73" i="13"/>
  <c r="K26" i="13"/>
  <c r="K61" i="13"/>
  <c r="M18" i="13"/>
  <c r="M53" i="13"/>
  <c r="AH18" i="13"/>
  <c r="AH53" i="13"/>
  <c r="T22" i="13"/>
  <c r="T57" i="13"/>
  <c r="F19" i="13"/>
  <c r="F54" i="13"/>
  <c r="AH30" i="13"/>
  <c r="AH65" i="13"/>
  <c r="AB11" i="13"/>
  <c r="AB46" i="13"/>
  <c r="V14" i="13"/>
  <c r="V49" i="13"/>
  <c r="L35" i="13"/>
  <c r="L70" i="13"/>
  <c r="N28" i="13"/>
  <c r="N63" i="13"/>
  <c r="H38" i="13"/>
  <c r="H73" i="13"/>
  <c r="P25" i="13"/>
  <c r="P60" i="13"/>
  <c r="P20" i="13"/>
  <c r="P55" i="13"/>
  <c r="AE22" i="13"/>
  <c r="AE57" i="13"/>
  <c r="AB20" i="13"/>
  <c r="AB55" i="13"/>
  <c r="AB37" i="13"/>
  <c r="AB72" i="13"/>
  <c r="H36" i="13"/>
  <c r="H71" i="13"/>
  <c r="V25" i="13"/>
  <c r="V60" i="13"/>
  <c r="U11" i="13"/>
  <c r="U46" i="13"/>
  <c r="P30" i="13"/>
  <c r="P65" i="13"/>
  <c r="AA13" i="13"/>
  <c r="AA48" i="13"/>
  <c r="B67" i="13"/>
  <c r="O20" i="13"/>
  <c r="O55" i="13"/>
  <c r="AD22" i="13"/>
  <c r="AD57" i="13"/>
  <c r="F21" i="13"/>
  <c r="F56" i="13"/>
  <c r="Q21" i="13"/>
  <c r="Q56" i="13"/>
  <c r="AE34" i="13"/>
  <c r="AE69" i="13"/>
  <c r="I25" i="13"/>
  <c r="I60" i="13"/>
  <c r="O11" i="13"/>
  <c r="O46" i="13"/>
  <c r="G10" i="13"/>
  <c r="G45" i="13"/>
  <c r="O30" i="13"/>
  <c r="O65" i="13"/>
  <c r="Y14" i="13"/>
  <c r="Y49" i="13"/>
  <c r="B32" i="13"/>
  <c r="O28" i="13"/>
  <c r="O63" i="13"/>
  <c r="Z22" i="13"/>
  <c r="Z57" i="13"/>
  <c r="O25" i="13"/>
  <c r="O60" i="13"/>
  <c r="K19" i="13"/>
  <c r="K54" i="13"/>
  <c r="W36" i="13"/>
  <c r="W71" i="13"/>
  <c r="Y38" i="13"/>
  <c r="Y73" i="13"/>
  <c r="Y21" i="13"/>
  <c r="Y56" i="13"/>
  <c r="AA10" i="13"/>
  <c r="AA45" i="13"/>
  <c r="I20" i="13"/>
  <c r="I55" i="13"/>
  <c r="K33" i="13"/>
  <c r="K68" i="13"/>
  <c r="F29" i="13"/>
  <c r="F64" i="13"/>
  <c r="Z18" i="13"/>
  <c r="Z53" i="13"/>
  <c r="W37" i="13"/>
  <c r="W72" i="13"/>
  <c r="AB17" i="13"/>
  <c r="AB52" i="13"/>
  <c r="AC26" i="13"/>
  <c r="AC61" i="13"/>
  <c r="S11" i="13"/>
  <c r="S46" i="13"/>
  <c r="AA22" i="13"/>
  <c r="AA57" i="13"/>
  <c r="AE28" i="13"/>
  <c r="AE63" i="13"/>
  <c r="AD26" i="13"/>
  <c r="AD61" i="13"/>
  <c r="X27" i="13"/>
  <c r="X62" i="13"/>
  <c r="I21" i="13"/>
  <c r="I56" i="13"/>
  <c r="O27" i="13"/>
  <c r="O62" i="13"/>
  <c r="AA37" i="13"/>
  <c r="AA72" i="13"/>
  <c r="L12" i="13"/>
  <c r="L47" i="13"/>
  <c r="AC19" i="13"/>
  <c r="AC54" i="13"/>
  <c r="G18" i="13"/>
  <c r="G53" i="13"/>
  <c r="U35" i="13"/>
  <c r="U70" i="13"/>
  <c r="Q25" i="13"/>
  <c r="Q60" i="13"/>
  <c r="R29" i="13"/>
  <c r="R64" i="13"/>
  <c r="K21" i="13"/>
  <c r="K56" i="13"/>
  <c r="X37" i="13"/>
  <c r="X72" i="13"/>
  <c r="W29" i="13"/>
  <c r="W64" i="13"/>
  <c r="R28" i="13"/>
  <c r="R63" i="13"/>
  <c r="AG21" i="13"/>
  <c r="AG56" i="13"/>
  <c r="E18" i="13"/>
  <c r="E53" i="13"/>
  <c r="E88" i="13"/>
  <c r="AF28" i="13"/>
  <c r="AF63" i="13"/>
  <c r="L21" i="13"/>
  <c r="L56" i="13"/>
  <c r="N37" i="13"/>
  <c r="N72" i="13"/>
  <c r="N34" i="13"/>
  <c r="N69" i="13"/>
  <c r="AG11" i="13"/>
  <c r="AG46" i="13"/>
  <c r="X30" i="13"/>
  <c r="X65" i="13"/>
  <c r="AH11" i="13"/>
  <c r="AH46" i="13"/>
  <c r="F11" i="13"/>
  <c r="F46" i="13"/>
  <c r="AF20" i="13"/>
  <c r="AF55" i="13"/>
  <c r="Z30" i="13"/>
  <c r="Z65" i="13"/>
  <c r="U10" i="13"/>
  <c r="U45" i="13"/>
  <c r="W13" i="13"/>
  <c r="W48" i="13"/>
  <c r="N26" i="13"/>
  <c r="N61" i="13"/>
  <c r="Y28" i="13"/>
  <c r="Y63" i="13"/>
  <c r="P26" i="13"/>
  <c r="P61" i="13"/>
  <c r="AA27" i="13"/>
  <c r="AA62" i="13"/>
  <c r="I29" i="13"/>
  <c r="I64" i="13"/>
  <c r="AE11" i="13"/>
  <c r="AE46" i="13"/>
  <c r="K37" i="13"/>
  <c r="K72" i="13"/>
  <c r="R9" i="13"/>
  <c r="R44" i="13"/>
  <c r="AH33" i="13"/>
  <c r="AH68" i="13"/>
  <c r="M29" i="13"/>
  <c r="M64" i="13"/>
  <c r="AB25" i="13"/>
  <c r="AB60" i="13"/>
  <c r="AF13" i="13"/>
  <c r="AF48" i="13"/>
  <c r="E35" i="13"/>
  <c r="E70" i="13"/>
  <c r="E105" i="13"/>
  <c r="S26" i="13"/>
  <c r="S61" i="13"/>
  <c r="AG18" i="13"/>
  <c r="AG53" i="13"/>
  <c r="S21" i="13"/>
  <c r="S56" i="13"/>
  <c r="X19" i="13"/>
  <c r="X54" i="13"/>
  <c r="S36" i="13"/>
  <c r="S71" i="13"/>
  <c r="N35" i="13"/>
  <c r="N70" i="13"/>
  <c r="AH10" i="13"/>
  <c r="AH45" i="13"/>
  <c r="AF9" i="13"/>
  <c r="AF44" i="13"/>
  <c r="W19" i="13"/>
  <c r="W54" i="13"/>
  <c r="I34" i="13"/>
  <c r="I69" i="13"/>
  <c r="AE38" i="13"/>
  <c r="AE73" i="13"/>
  <c r="I13" i="13"/>
  <c r="I48" i="13"/>
  <c r="S30" i="13"/>
  <c r="S65" i="13"/>
  <c r="AC27" i="13"/>
  <c r="AC62" i="13"/>
  <c r="X28" i="13"/>
  <c r="X63" i="13"/>
  <c r="AB33" i="13"/>
  <c r="AB68" i="13"/>
  <c r="J19" i="13"/>
  <c r="J54" i="13"/>
  <c r="W22" i="13"/>
  <c r="W57" i="13"/>
  <c r="Q35" i="13"/>
  <c r="Q70" i="13"/>
  <c r="Z26" i="13"/>
  <c r="Z61" i="13"/>
  <c r="AB34" i="13"/>
  <c r="AB69" i="13"/>
  <c r="U36" i="13"/>
  <c r="U71" i="13"/>
  <c r="O34" i="13"/>
  <c r="O69" i="13"/>
  <c r="L30" i="13"/>
  <c r="L65" i="13"/>
  <c r="F20" i="13"/>
  <c r="F55" i="13"/>
  <c r="O33" i="13"/>
  <c r="O68" i="13"/>
  <c r="O38" i="13"/>
  <c r="O73" i="13"/>
  <c r="H22" i="13"/>
  <c r="H57" i="13"/>
  <c r="U28" i="13"/>
  <c r="U63" i="13"/>
  <c r="N10" i="13"/>
  <c r="N45" i="13"/>
  <c r="U27" i="13"/>
  <c r="U62" i="13"/>
  <c r="N25" i="13"/>
  <c r="N60" i="13"/>
  <c r="AB29" i="13"/>
  <c r="AB64" i="13"/>
  <c r="AH25" i="13"/>
  <c r="AH60" i="13"/>
  <c r="AG29" i="13"/>
  <c r="AG64" i="13"/>
  <c r="E22" i="13"/>
  <c r="E57" i="13"/>
  <c r="E92" i="13"/>
  <c r="AH12" i="13"/>
  <c r="AH47" i="13"/>
  <c r="AB12" i="13"/>
  <c r="AB47" i="13"/>
  <c r="V12" i="13"/>
  <c r="V47" i="13"/>
  <c r="U37" i="13"/>
  <c r="U72" i="13"/>
  <c r="J36" i="13"/>
  <c r="J71" i="13"/>
  <c r="P38" i="13"/>
  <c r="P73" i="13"/>
  <c r="I10" i="13"/>
  <c r="I45" i="13"/>
  <c r="J25" i="13"/>
  <c r="J60" i="13"/>
  <c r="H29" i="13"/>
  <c r="H64" i="13"/>
  <c r="AD12" i="13"/>
  <c r="AD47" i="13"/>
  <c r="AG9" i="13"/>
  <c r="AG44" i="13"/>
  <c r="V27" i="13"/>
  <c r="V62" i="13"/>
  <c r="G20" i="13"/>
  <c r="G55" i="13"/>
  <c r="V22" i="13"/>
  <c r="V57" i="13"/>
  <c r="L18" i="13"/>
  <c r="L53" i="13"/>
  <c r="AA20" i="13"/>
  <c r="AA55" i="13"/>
  <c r="AH22" i="13"/>
  <c r="AH57" i="13"/>
  <c r="V20" i="13"/>
  <c r="V55" i="13"/>
  <c r="R35" i="13"/>
  <c r="R70" i="13"/>
  <c r="H35" i="13"/>
  <c r="H70" i="13"/>
  <c r="F34" i="13"/>
  <c r="F69" i="13"/>
  <c r="M34" i="13"/>
  <c r="M69" i="13"/>
  <c r="AH29" i="13"/>
  <c r="AH64" i="13"/>
  <c r="N13" i="13"/>
  <c r="N48" i="13"/>
  <c r="M37" i="13"/>
  <c r="M72" i="13"/>
  <c r="AA34" i="13"/>
  <c r="AA69" i="13"/>
  <c r="J30" i="13"/>
  <c r="J65" i="13"/>
  <c r="P14" i="13"/>
  <c r="P49" i="13"/>
  <c r="P10" i="13"/>
  <c r="P45" i="13"/>
  <c r="M27" i="13"/>
  <c r="M62" i="13"/>
  <c r="AA28" i="13"/>
  <c r="AA63" i="13"/>
  <c r="U22" i="13"/>
  <c r="U57" i="13"/>
  <c r="AA18" i="13"/>
  <c r="AA53" i="13"/>
  <c r="Z20" i="13"/>
  <c r="Z55" i="13"/>
  <c r="AC17" i="13"/>
  <c r="AC52" i="13"/>
  <c r="T17" i="13"/>
  <c r="T52" i="13"/>
  <c r="L36" i="13"/>
  <c r="L71" i="13"/>
  <c r="H33" i="13"/>
  <c r="H68" i="13"/>
  <c r="AC10" i="13"/>
  <c r="AC45" i="13"/>
  <c r="B86" i="13"/>
  <c r="AD37" i="13"/>
  <c r="AD72" i="13"/>
  <c r="U29" i="13"/>
  <c r="U64" i="13"/>
  <c r="J27" i="13"/>
  <c r="J62" i="13"/>
  <c r="P11" i="13"/>
  <c r="P46" i="13"/>
  <c r="S34" i="13"/>
  <c r="S69" i="13"/>
  <c r="R14" i="13"/>
  <c r="R49" i="13"/>
  <c r="E37" i="13"/>
  <c r="E72" i="13"/>
  <c r="E107" i="13"/>
  <c r="AD36" i="13"/>
  <c r="AD71" i="13"/>
  <c r="I28" i="13"/>
  <c r="I63" i="13"/>
  <c r="N22" i="13"/>
  <c r="N57" i="13"/>
  <c r="H25" i="13"/>
  <c r="H60" i="13"/>
  <c r="W38" i="13"/>
  <c r="W73" i="13"/>
  <c r="AE10" i="13"/>
  <c r="AE45" i="13"/>
  <c r="N12" i="13"/>
  <c r="N47" i="13"/>
  <c r="F27" i="13"/>
  <c r="F62" i="13"/>
  <c r="K20" i="13"/>
  <c r="K55" i="13"/>
  <c r="X29" i="13"/>
  <c r="X64" i="13"/>
  <c r="T25" i="13"/>
  <c r="T60" i="13"/>
  <c r="Y13" i="13"/>
  <c r="Y48" i="13"/>
  <c r="H9" i="13"/>
  <c r="H44" i="13"/>
  <c r="Z33" i="13"/>
  <c r="Z68" i="13"/>
  <c r="P17" i="13"/>
  <c r="P52" i="13"/>
  <c r="N20" i="13"/>
  <c r="N55" i="13"/>
  <c r="Q34" i="13"/>
  <c r="Q69" i="13"/>
  <c r="L34" i="13"/>
  <c r="L69" i="13"/>
  <c r="O9" i="13"/>
  <c r="O44" i="13"/>
  <c r="L38" i="13"/>
  <c r="L73" i="13"/>
  <c r="AD29" i="13"/>
  <c r="AD64" i="13"/>
  <c r="AA17" i="13"/>
  <c r="AA52" i="13"/>
  <c r="AH34" i="13"/>
  <c r="AH69" i="13"/>
  <c r="AC36" i="13"/>
  <c r="AC71" i="13"/>
  <c r="V13" i="13"/>
  <c r="V48" i="13"/>
  <c r="R25" i="13"/>
  <c r="R60" i="13"/>
  <c r="AC35" i="13"/>
  <c r="AC70" i="13"/>
  <c r="AF30" i="13"/>
  <c r="AF65" i="13"/>
  <c r="M36" i="13"/>
  <c r="M71" i="13"/>
  <c r="J13" i="13"/>
  <c r="J48" i="13"/>
  <c r="AD38" i="13"/>
  <c r="AD73" i="13"/>
  <c r="AE17" i="13"/>
  <c r="AE52" i="13"/>
  <c r="F30" i="13"/>
  <c r="F65" i="13"/>
  <c r="U9" i="13"/>
  <c r="U44" i="13"/>
  <c r="T27" i="13"/>
  <c r="T62" i="13"/>
  <c r="Y25" i="13"/>
  <c r="Y60" i="13"/>
  <c r="V26" i="13"/>
  <c r="V61" i="13"/>
  <c r="W26" i="13"/>
  <c r="W61" i="13"/>
  <c r="N11" i="13"/>
  <c r="N46" i="13"/>
  <c r="O12" i="13"/>
  <c r="O47" i="13"/>
  <c r="AH14" i="13"/>
  <c r="AH49" i="13"/>
  <c r="AB14" i="13"/>
  <c r="AB49" i="13"/>
  <c r="W9" i="13"/>
  <c r="W44" i="13"/>
  <c r="H34" i="13"/>
  <c r="H69" i="13"/>
  <c r="N36" i="13"/>
  <c r="N71" i="13"/>
  <c r="Y26" i="13"/>
  <c r="Y61" i="13"/>
  <c r="AA25" i="13"/>
  <c r="AA60" i="13"/>
  <c r="AB13" i="13"/>
  <c r="AB48" i="13"/>
  <c r="U38" i="13"/>
  <c r="U73" i="13"/>
  <c r="AH26" i="13"/>
  <c r="AH61" i="13"/>
  <c r="S28" i="13"/>
  <c r="S63" i="13"/>
  <c r="M22" i="13"/>
  <c r="M57" i="13"/>
  <c r="S18" i="13"/>
  <c r="S53" i="13"/>
  <c r="R20" i="13"/>
  <c r="R55" i="13"/>
  <c r="AG22" i="13"/>
  <c r="AG57" i="13"/>
  <c r="L17" i="13"/>
  <c r="L52" i="13"/>
  <c r="T36" i="13"/>
  <c r="T71" i="13"/>
  <c r="P33" i="13"/>
  <c r="P68" i="13"/>
  <c r="F33" i="13"/>
  <c r="F68" i="13"/>
  <c r="T10" i="13"/>
  <c r="T45" i="13"/>
  <c r="G38" i="13"/>
  <c r="G73" i="13"/>
  <c r="K27" i="13"/>
  <c r="K62" i="13"/>
  <c r="G12" i="13"/>
  <c r="G47" i="13"/>
  <c r="O10" i="13"/>
  <c r="O45" i="13"/>
  <c r="AB27" i="13"/>
  <c r="AB62" i="13"/>
  <c r="AE26" i="13"/>
  <c r="AE61" i="13"/>
  <c r="G13" i="13"/>
  <c r="G48" i="13"/>
  <c r="AF34" i="13"/>
  <c r="AF69" i="13"/>
  <c r="S29" i="13"/>
  <c r="S64" i="13"/>
  <c r="AG30" i="13"/>
  <c r="AG65" i="13"/>
  <c r="R18" i="13"/>
  <c r="R53" i="13"/>
  <c r="AG20" i="13"/>
  <c r="AG55" i="13"/>
  <c r="AF22" i="13"/>
  <c r="AF57" i="13"/>
  <c r="AD18" i="13"/>
  <c r="AD53" i="13"/>
  <c r="Z19" i="13"/>
  <c r="Z54" i="13"/>
  <c r="AG33" i="13"/>
  <c r="AG68" i="13"/>
  <c r="AC9" i="13"/>
  <c r="AC44" i="13"/>
  <c r="AG37" i="13"/>
  <c r="AG72" i="13"/>
  <c r="H37" i="13"/>
  <c r="H72" i="13"/>
  <c r="AG26" i="13"/>
  <c r="AG61" i="13"/>
  <c r="U26" i="13"/>
  <c r="U61" i="13"/>
  <c r="F28" i="13"/>
  <c r="F63" i="13"/>
  <c r="I11" i="13"/>
  <c r="I46" i="13"/>
  <c r="U14" i="13"/>
  <c r="U49" i="13"/>
  <c r="AB9" i="13"/>
  <c r="AB44" i="13"/>
  <c r="AD25" i="13"/>
  <c r="AD60" i="13"/>
  <c r="F26" i="13"/>
  <c r="F61" i="13"/>
  <c r="W12" i="13"/>
  <c r="W47" i="13"/>
  <c r="K14" i="13"/>
  <c r="K49" i="13"/>
  <c r="F9" i="13"/>
  <c r="F44" i="13"/>
  <c r="Z10" i="13"/>
  <c r="Z45" i="13"/>
  <c r="H27" i="13"/>
  <c r="H62" i="13"/>
  <c r="AG17" i="13"/>
  <c r="AG52" i="13"/>
  <c r="AF14" i="13"/>
  <c r="AF49" i="13"/>
  <c r="U33" i="13"/>
  <c r="U68" i="13"/>
  <c r="AF27" i="13"/>
  <c r="AF62" i="13"/>
  <c r="AB18" i="13"/>
  <c r="AB53" i="13"/>
  <c r="AD13" i="13"/>
  <c r="AD48" i="13"/>
  <c r="Q36" i="13"/>
  <c r="Q71" i="13"/>
  <c r="J33" i="13"/>
  <c r="J68" i="13"/>
  <c r="H17" i="13"/>
  <c r="H52" i="13"/>
  <c r="J11" i="13"/>
  <c r="J46" i="13"/>
  <c r="E28" i="13"/>
  <c r="E63" i="13"/>
  <c r="E98" i="13"/>
  <c r="AG14" i="13"/>
  <c r="AG49" i="13"/>
  <c r="Y37" i="13"/>
  <c r="Y72" i="13"/>
  <c r="L37" i="13"/>
  <c r="L72" i="13"/>
  <c r="AA30" i="13"/>
  <c r="AA65" i="13"/>
  <c r="F18" i="13"/>
  <c r="F53" i="13"/>
  <c r="AA35" i="13"/>
  <c r="AA70" i="13"/>
  <c r="W35" i="13"/>
  <c r="W70" i="13"/>
  <c r="AA19" i="13"/>
  <c r="AA54" i="13"/>
  <c r="T35" i="13"/>
  <c r="T70" i="13"/>
  <c r="AF17" i="13"/>
  <c r="AF52" i="13"/>
  <c r="T21" i="13"/>
  <c r="T56" i="13"/>
  <c r="S27" i="13"/>
  <c r="S62" i="13"/>
  <c r="P18" i="13"/>
  <c r="P53" i="13"/>
  <c r="Q13" i="13"/>
  <c r="Q48" i="13"/>
  <c r="M10" i="13"/>
  <c r="M45" i="13"/>
  <c r="AC29" i="13"/>
  <c r="AC64" i="13"/>
  <c r="S19" i="13"/>
  <c r="S54" i="13"/>
  <c r="AD30" i="13"/>
  <c r="AD65" i="13"/>
  <c r="AE9" i="13"/>
  <c r="AE44" i="13"/>
  <c r="AH21" i="13"/>
  <c r="AH56" i="13"/>
  <c r="Q37" i="13"/>
  <c r="Q72" i="13"/>
  <c r="J17" i="13"/>
  <c r="J52" i="13"/>
  <c r="Q9" i="13"/>
  <c r="Q44" i="13"/>
  <c r="W28" i="13"/>
  <c r="W63" i="13"/>
  <c r="AB26" i="13"/>
  <c r="AB61" i="13"/>
  <c r="Y27" i="13"/>
  <c r="Y62" i="13"/>
  <c r="Z27" i="13"/>
  <c r="Z62" i="13"/>
  <c r="Q12" i="13"/>
  <c r="Q47" i="13"/>
  <c r="AF11" i="13"/>
  <c r="AF46" i="13"/>
  <c r="R11" i="13"/>
  <c r="R46" i="13"/>
  <c r="M11" i="13"/>
  <c r="M46" i="13"/>
  <c r="AC38" i="13"/>
  <c r="AC73" i="13"/>
  <c r="G33" i="13"/>
  <c r="G68" i="13"/>
  <c r="M35" i="13"/>
  <c r="M70" i="13"/>
  <c r="H26" i="13"/>
  <c r="H61" i="13"/>
  <c r="AG27" i="13"/>
  <c r="AG62" i="13"/>
  <c r="J12" i="13"/>
  <c r="J47" i="13"/>
  <c r="N9" i="13"/>
  <c r="N44" i="13"/>
  <c r="H28" i="13"/>
  <c r="H63" i="13"/>
  <c r="V29" i="13"/>
  <c r="V64" i="13"/>
  <c r="G17" i="13"/>
  <c r="G52" i="13"/>
  <c r="V19" i="13"/>
  <c r="V54" i="13"/>
  <c r="S17" i="13"/>
  <c r="S52" i="13"/>
  <c r="O18" i="13"/>
  <c r="O53" i="13"/>
  <c r="K35" i="13"/>
  <c r="K70" i="13"/>
  <c r="F10" i="13"/>
  <c r="F45" i="13"/>
  <c r="E10" i="13"/>
  <c r="E45" i="13"/>
  <c r="E80" i="13"/>
  <c r="K9" i="13"/>
  <c r="K44" i="13"/>
  <c r="F37" i="13"/>
  <c r="F72" i="13"/>
  <c r="E21" i="13"/>
  <c r="E56" i="13"/>
  <c r="E91" i="13"/>
  <c r="F91" i="13"/>
  <c r="AC12" i="13"/>
  <c r="AC47" i="13"/>
  <c r="AH36" i="13"/>
  <c r="AH71" i="13"/>
  <c r="AH27" i="13"/>
  <c r="AH62" i="13"/>
  <c r="Z11" i="13"/>
  <c r="Z46" i="13"/>
  <c r="B8" i="13"/>
  <c r="V30" i="13"/>
  <c r="V65" i="13"/>
  <c r="U19" i="13"/>
  <c r="U54" i="13"/>
  <c r="G22" i="13"/>
  <c r="G57" i="13"/>
  <c r="AG19" i="13"/>
  <c r="AG54" i="13"/>
  <c r="AC20" i="13"/>
  <c r="AC55" i="13"/>
  <c r="AH37" i="13"/>
  <c r="AH72" i="13"/>
  <c r="G36" i="13"/>
  <c r="G71" i="13"/>
  <c r="I27" i="13"/>
  <c r="I62" i="13"/>
  <c r="E27" i="13"/>
  <c r="E62" i="13"/>
  <c r="E97" i="13"/>
  <c r="F38" i="13"/>
  <c r="F73" i="13"/>
  <c r="G28" i="13"/>
  <c r="G63" i="13"/>
  <c r="R12" i="13"/>
  <c r="R47" i="13"/>
  <c r="Z36" i="13"/>
  <c r="Z71" i="13"/>
  <c r="Q29" i="13"/>
  <c r="Q64" i="13"/>
  <c r="Z14" i="13"/>
  <c r="Z49" i="13"/>
  <c r="Q30" i="13"/>
  <c r="Q65" i="13"/>
  <c r="M21" i="13"/>
  <c r="M56" i="13"/>
  <c r="Z38" i="13"/>
  <c r="Z73" i="13"/>
  <c r="AD20" i="13"/>
  <c r="AD55" i="13"/>
  <c r="Z21" i="13"/>
  <c r="Z56" i="13"/>
  <c r="O35" i="13"/>
  <c r="O70" i="13"/>
  <c r="V17" i="13"/>
  <c r="V52" i="13"/>
  <c r="T20" i="13"/>
  <c r="T55" i="13"/>
  <c r="M33" i="13"/>
  <c r="M68" i="13"/>
  <c r="AA29" i="13"/>
  <c r="AA64" i="13"/>
  <c r="R34" i="13"/>
  <c r="R69" i="13"/>
  <c r="P19" i="13"/>
  <c r="P54" i="13"/>
  <c r="V34" i="13"/>
  <c r="V69" i="13"/>
  <c r="L13" i="13"/>
  <c r="L48" i="13"/>
  <c r="AD9" i="13"/>
  <c r="AD44" i="13"/>
  <c r="AA9" i="13"/>
  <c r="AA44" i="13"/>
  <c r="P9" i="13"/>
  <c r="P44" i="13"/>
  <c r="Q26" i="13"/>
  <c r="Q61" i="13"/>
  <c r="M26" i="13"/>
  <c r="M61" i="13"/>
  <c r="E12" i="13"/>
  <c r="E47" i="13"/>
  <c r="E82" i="13"/>
  <c r="AG10" i="13"/>
  <c r="AG45" i="13"/>
  <c r="AD19" i="13"/>
  <c r="AD54" i="13"/>
  <c r="AH38" i="13"/>
  <c r="AH73" i="13"/>
  <c r="B51" i="13"/>
  <c r="G9" i="13"/>
  <c r="G44" i="13"/>
  <c r="N19" i="13"/>
  <c r="N54" i="13"/>
  <c r="I12" i="13"/>
  <c r="I47" i="13"/>
  <c r="AC22" i="13"/>
  <c r="AC57" i="13"/>
  <c r="L25" i="13"/>
  <c r="L60" i="13"/>
  <c r="AB22" i="13"/>
  <c r="AB57" i="13"/>
  <c r="E13" i="13"/>
  <c r="E48" i="13"/>
  <c r="E83" i="13"/>
  <c r="U21" i="13"/>
  <c r="U56" i="13"/>
  <c r="G30" i="13"/>
  <c r="G65" i="13"/>
  <c r="F17" i="13"/>
  <c r="F52" i="13"/>
  <c r="Z17" i="13"/>
  <c r="Z52" i="13"/>
  <c r="E17" i="13"/>
  <c r="E52" i="13"/>
  <c r="E87" i="13"/>
  <c r="AF36" i="13"/>
  <c r="AF71" i="13"/>
  <c r="J29" i="13"/>
  <c r="J64" i="13"/>
  <c r="O13" i="13"/>
  <c r="O48" i="13"/>
  <c r="E11" i="13"/>
  <c r="E46" i="13"/>
  <c r="E81" i="13"/>
  <c r="L28" i="13"/>
  <c r="L63" i="13"/>
  <c r="F12" i="13"/>
  <c r="F47" i="13"/>
  <c r="AB35" i="13"/>
  <c r="AB70" i="13"/>
  <c r="AH17" i="13"/>
  <c r="AH52" i="13"/>
  <c r="S9" i="13"/>
  <c r="S44" i="13"/>
  <c r="P13" i="13"/>
  <c r="P48" i="13"/>
  <c r="R26" i="13"/>
  <c r="R61" i="13"/>
  <c r="AC14" i="13"/>
  <c r="AC49" i="13"/>
  <c r="S14" i="13"/>
  <c r="S49" i="13"/>
  <c r="T34" i="13"/>
  <c r="T69" i="13"/>
  <c r="Q33" i="13"/>
  <c r="Q68" i="13"/>
  <c r="K22" i="13"/>
  <c r="K57" i="13"/>
  <c r="Q20" i="13"/>
  <c r="Q55" i="13"/>
  <c r="V28" i="13"/>
  <c r="V63" i="13"/>
  <c r="AC37" i="13"/>
  <c r="AC72" i="13"/>
  <c r="N29" i="13"/>
  <c r="N64" i="13"/>
  <c r="I30" i="13"/>
  <c r="I65" i="13"/>
  <c r="F22" i="13"/>
  <c r="F57" i="13"/>
  <c r="Q19" i="13"/>
  <c r="Q54" i="13"/>
  <c r="W34" i="13"/>
  <c r="W69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tc={F473E10E-5AF8-44DB-B15D-88F6FA921177}</author>
    <author>Liam Hickey</author>
  </authors>
  <commentList>
    <comment ref="K60" authorId="0" shapeId="0" xr:uid="{F473E10E-5AF8-44DB-B15D-88F6FA921177}">
      <text>
        <t>[Threaded comment]
Your version of Excel allows you to read this threaded comment; however, any edits to it will get removed if the file is opened in a newer version of Excel. Learn more: https://go.microsoft.com/fwlink/?linkid=870924
Comment:
    Zeroes such that build period matches the above</t>
      </text>
    </comment>
    <comment ref="B432" authorId="1" shapeId="0" xr:uid="{2060F4E7-9BFB-47AF-A83C-C36B16329DE6}">
      <text>
        <r>
          <rPr>
            <b/>
            <sz val="9"/>
            <color indexed="81"/>
            <rFont val="Tahoma"/>
            <family val="2"/>
          </rPr>
          <t>Liam Hickey:</t>
        </r>
        <r>
          <rPr>
            <sz val="9"/>
            <color indexed="81"/>
            <rFont val="Tahoma"/>
            <family val="2"/>
          </rPr>
          <t xml:space="preserve">
decommissions existing line, builds new in 2029</t>
        </r>
      </text>
    </comment>
    <comment ref="B435" authorId="1" shapeId="0" xr:uid="{5BBAC774-6343-4671-881F-333DC64FEF21}">
      <text>
        <r>
          <rPr>
            <b/>
            <sz val="9"/>
            <color indexed="81"/>
            <rFont val="Tahoma"/>
            <family val="2"/>
          </rPr>
          <t>Liam Hickey:</t>
        </r>
        <r>
          <rPr>
            <sz val="9"/>
            <color indexed="81"/>
            <rFont val="Tahoma"/>
            <family val="2"/>
          </rPr>
          <t xml:space="preserve">
3A, 3B and 3C rebuild 969 in 2026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<sst xmlns="http://schemas.openxmlformats.org/spreadsheetml/2006/main" count="6385" uniqueCount="196">
  <si>
    <t>Options</t>
  </si>
  <si>
    <t>Base</t>
  </si>
  <si>
    <t>Short description</t>
  </si>
  <si>
    <t>Avoided involuntary load shedding</t>
  </si>
  <si>
    <t xml:space="preserve">Avoided fuel consumption from generation dispatch </t>
  </si>
  <si>
    <t xml:space="preserve">Avoided voluntary load curtailment </t>
  </si>
  <si>
    <t>Avoided costs for non RIT-T proponent parties</t>
  </si>
  <si>
    <t>Benefit categories</t>
  </si>
  <si>
    <t>Capital costs</t>
  </si>
  <si>
    <t>Operating and maintenance costs</t>
  </si>
  <si>
    <t>Cost and benefit categories</t>
  </si>
  <si>
    <t>Option name</t>
  </si>
  <si>
    <t>Capex component</t>
  </si>
  <si>
    <t>Amount</t>
  </si>
  <si>
    <t>Asset life</t>
  </si>
  <si>
    <t>General parameters</t>
  </si>
  <si>
    <t>Parameter</t>
  </si>
  <si>
    <t>Unit</t>
  </si>
  <si>
    <t>Value</t>
  </si>
  <si>
    <t>First year of analysis</t>
  </si>
  <si>
    <t>Year</t>
  </si>
  <si>
    <t>Discount year</t>
  </si>
  <si>
    <t>Analysis period</t>
  </si>
  <si>
    <t>Years</t>
  </si>
  <si>
    <t>Option inputs</t>
  </si>
  <si>
    <t>Option</t>
  </si>
  <si>
    <t>$</t>
  </si>
  <si>
    <t>TSNP network service payments to NNO proponents</t>
  </si>
  <si>
    <t>CBA cost inputs</t>
  </si>
  <si>
    <t>CBA benefit inputs</t>
  </si>
  <si>
    <t>S1</t>
  </si>
  <si>
    <t>S2</t>
  </si>
  <si>
    <t>S3</t>
  </si>
  <si>
    <t>Scenarios</t>
  </si>
  <si>
    <t>Scenario</t>
  </si>
  <si>
    <t>General inputs and sensitivities</t>
  </si>
  <si>
    <t>Commercial discount rate</t>
  </si>
  <si>
    <t>%</t>
  </si>
  <si>
    <t>Cost inputs and sensitivities</t>
  </si>
  <si>
    <t>Factor</t>
  </si>
  <si>
    <t xml:space="preserve">Market benefit inputs and sensitivities </t>
  </si>
  <si>
    <t xml:space="preserve">Scenario weighting settings </t>
  </si>
  <si>
    <t>Scenario weighting</t>
  </si>
  <si>
    <t>NPV results</t>
  </si>
  <si>
    <t>PV</t>
  </si>
  <si>
    <t>Calculation</t>
  </si>
  <si>
    <t>Components</t>
  </si>
  <si>
    <t>TNSP</t>
  </si>
  <si>
    <t>Capital cost calculation</t>
  </si>
  <si>
    <t>TNSP capital costs</t>
  </si>
  <si>
    <t>NNO capital costs</t>
  </si>
  <si>
    <t>Terminal value</t>
  </si>
  <si>
    <t>NNO operating expenditure</t>
  </si>
  <si>
    <t>TNSP operating expenditure</t>
  </si>
  <si>
    <t>Opex</t>
  </si>
  <si>
    <t>Annual depreciation</t>
  </si>
  <si>
    <t>Weighted</t>
  </si>
  <si>
    <t>NPV</t>
  </si>
  <si>
    <t>$NPV</t>
  </si>
  <si>
    <t>Rank</t>
  </si>
  <si>
    <t>NPV result</t>
  </si>
  <si>
    <t>NNO receipts received from TNSP</t>
  </si>
  <si>
    <t>NPV breakdown</t>
  </si>
  <si>
    <t>Benefit time series</t>
  </si>
  <si>
    <t>Chart tables</t>
  </si>
  <si>
    <t>First ranked option</t>
  </si>
  <si>
    <t>Real</t>
  </si>
  <si>
    <t>Discounted</t>
  </si>
  <si>
    <t>No investment</t>
  </si>
  <si>
    <t>Name</t>
  </si>
  <si>
    <t>Low</t>
  </si>
  <si>
    <t>1 if TNSP owns asset</t>
  </si>
  <si>
    <t>Commission year - low</t>
  </si>
  <si>
    <t>Build year 1</t>
  </si>
  <si>
    <t>Build year 2</t>
  </si>
  <si>
    <t>Build year 3</t>
  </si>
  <si>
    <t>Build year 4</t>
  </si>
  <si>
    <t>Build year 5</t>
  </si>
  <si>
    <t>Build year 6</t>
  </si>
  <si>
    <t>Build year 7</t>
  </si>
  <si>
    <t>Build year 8</t>
  </si>
  <si>
    <t>Build year 9</t>
  </si>
  <si>
    <t>Build year 10</t>
  </si>
  <si>
    <t>Build year 11</t>
  </si>
  <si>
    <t>Build year 12</t>
  </si>
  <si>
    <t>Build year 13</t>
  </si>
  <si>
    <t>Build year 14</t>
  </si>
  <si>
    <t>Build year 15</t>
  </si>
  <si>
    <t>Build year 16</t>
  </si>
  <si>
    <t>Build year 17</t>
  </si>
  <si>
    <t>Build year 18</t>
  </si>
  <si>
    <t>Build year 19</t>
  </si>
  <si>
    <t>Build year 20</t>
  </si>
  <si>
    <t>MWh</t>
  </si>
  <si>
    <t>Operating cost calculation</t>
  </si>
  <si>
    <t>Years in analysis period</t>
  </si>
  <si>
    <t>TNSP owned</t>
  </si>
  <si>
    <t>Central</t>
  </si>
  <si>
    <t>Option 1A</t>
  </si>
  <si>
    <t>Option 1B</t>
  </si>
  <si>
    <t>Option 2A</t>
  </si>
  <si>
    <t>Option 2B</t>
  </si>
  <si>
    <t>Option 2C</t>
  </si>
  <si>
    <t>Option 2D</t>
  </si>
  <si>
    <t>Option 3A</t>
  </si>
  <si>
    <t>Option 3B</t>
  </si>
  <si>
    <t>Option 3C</t>
  </si>
  <si>
    <t>Commission year - central</t>
  </si>
  <si>
    <t>Stage</t>
  </si>
  <si>
    <t>3rd Narrabri Tx</t>
  </si>
  <si>
    <t>Upgrade 969 line to 160 MVA rating</t>
  </si>
  <si>
    <t>Second 132 kV line between Tamworth and Narrabri</t>
  </si>
  <si>
    <t>Second 132 kV line between Tamworth and Gunnedah</t>
  </si>
  <si>
    <t>New double circuit 132 kV line between Tamworth and Gunnedah; decommission existing 969 line</t>
  </si>
  <si>
    <t>Upgrade 9UH line to 100 MVA rating</t>
  </si>
  <si>
    <t>Upgrade existing 969 line to 135 MVA rating</t>
  </si>
  <si>
    <t>New 132 kV line between Gunnedah and Narrabri</t>
  </si>
  <si>
    <t>330 kV line between Tamworth and Gunnedah operated at 132 kV</t>
  </si>
  <si>
    <t>Rebuild 969 line as double circuit</t>
  </si>
  <si>
    <t>Option 5A</t>
  </si>
  <si>
    <t>Option 5B</t>
  </si>
  <si>
    <t>Upgrade 968 line to 160 MVA rating</t>
  </si>
  <si>
    <t>Upgrade 969 line to 135 MVA rating</t>
  </si>
  <si>
    <t>Biodiversity offset costs</t>
  </si>
  <si>
    <t>VCR</t>
  </si>
  <si>
    <t>$/MWh</t>
  </si>
  <si>
    <t>Component</t>
  </si>
  <si>
    <t>Commission year - high</t>
  </si>
  <si>
    <t>High</t>
  </si>
  <si>
    <t>Property allowances</t>
  </si>
  <si>
    <t>Quantity</t>
  </si>
  <si>
    <t>Replacement Cost (based on $125k/pole)</t>
  </si>
  <si>
    <t>2026-2028</t>
  </si>
  <si>
    <t>2029-2033</t>
  </si>
  <si>
    <t>2034-2038</t>
  </si>
  <si>
    <t>2039-2043</t>
  </si>
  <si>
    <t>2044-2046</t>
  </si>
  <si>
    <t>Mid point</t>
  </si>
  <si>
    <t>Annualised cost</t>
  </si>
  <si>
    <t>Low (S2)</t>
  </si>
  <si>
    <t>High (S3)</t>
  </si>
  <si>
    <t>Central (S1)</t>
  </si>
  <si>
    <t>Asset life of wood poles</t>
  </si>
  <si>
    <t>Network capital costs</t>
  </si>
  <si>
    <t>TNSP payments to NNO</t>
  </si>
  <si>
    <t>Total</t>
  </si>
  <si>
    <t>Avoided unrelated TNSP expenditure (wood pole replacement)</t>
  </si>
  <si>
    <t>Optimal year of wood pole replacement</t>
  </si>
  <si>
    <t>Avoided unrelated TNSP expenditure (market benefits)</t>
  </si>
  <si>
    <t>Avoided involuntary load shedding in NW Slopes</t>
  </si>
  <si>
    <t>Avoided involuntary load shedding outside of NW Slopes</t>
  </si>
  <si>
    <t>Legend applied throughout the model template</t>
  </si>
  <si>
    <t>Table Row Name</t>
  </si>
  <si>
    <t>Input Cell</t>
  </si>
  <si>
    <t>Calculation cell</t>
  </si>
  <si>
    <t>Parameter Cell</t>
  </si>
  <si>
    <t>Output Cell</t>
  </si>
  <si>
    <t>North West Slopes PACR economic assessment</t>
  </si>
  <si>
    <t>General parameters and options inputs</t>
  </si>
  <si>
    <t>Cost categories</t>
  </si>
  <si>
    <t>All years in the input sheet are expressed as financial years. ie 2023 refers to FY2022/23 that covers the period from 1 July 2022 to 30 June 2023</t>
  </si>
  <si>
    <t>Option 5C</t>
  </si>
  <si>
    <t>50 MVAr SVC Gunnedah</t>
  </si>
  <si>
    <t>60 MVAr SVC at Narrabri</t>
  </si>
  <si>
    <t>50 MVAr SVC Narrabri 132</t>
  </si>
  <si>
    <t>60 MVAr SVC at Narrabri 132</t>
  </si>
  <si>
    <t>Install 50 MW / 50 MWh BESS at Narrabri 132</t>
  </si>
  <si>
    <t>TSNP network service payments to NNO proponents (opex)</t>
  </si>
  <si>
    <t>Tiled chart</t>
  </si>
  <si>
    <t>1A</t>
  </si>
  <si>
    <t>1B</t>
  </si>
  <si>
    <t>2A</t>
  </si>
  <si>
    <t>2B</t>
  </si>
  <si>
    <t>2C</t>
  </si>
  <si>
    <t>2D</t>
  </si>
  <si>
    <t>3A</t>
  </si>
  <si>
    <t>3B</t>
  </si>
  <si>
    <t>3C</t>
  </si>
  <si>
    <t>5A</t>
  </si>
  <si>
    <t>5B</t>
  </si>
  <si>
    <t>5C</t>
  </si>
  <si>
    <t>Sensitivities</t>
  </si>
  <si>
    <t>Payback analysis</t>
  </si>
  <si>
    <t>PV gross benefits</t>
  </si>
  <si>
    <t>Cumulative PV gross benefits</t>
  </si>
  <si>
    <t>Total cost</t>
  </si>
  <si>
    <t>Payback</t>
  </si>
  <si>
    <t>High discount rate (central scenario)</t>
  </si>
  <si>
    <t>Low discount rate (central scenario)</t>
  </si>
  <si>
    <t>Full involuntary load shedding forecast (zeroed out after 2027/28 in NPV assessment - see above, see PACR section 6.1)</t>
  </si>
  <si>
    <t>Redacted to preserve confidentiality</t>
  </si>
  <si>
    <t>BESS at Gunnedah</t>
  </si>
  <si>
    <t>BESS near Gunnedah</t>
  </si>
  <si>
    <t>NO</t>
  </si>
  <si>
    <t>YES</t>
  </si>
  <si>
    <t>Line 969 costs - calculation of avoided involuntary load shedding (wood pole replacement)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</si>
</sst>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#,##0.0"/>
    <numFmt numFmtId="165" formatCode="_-* #,##0_-;\-* #,##0_-;_-* &quot;-&quot;??_-;_-@_-"/>
    <numFmt numFmtId="166" formatCode="0.0%"/>
    <numFmt numFmtId="167" formatCode="0.0"/>
  </numFmts>
  <fonts count="16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5"/>
      <color theme="1"/>
      <name val="Arial"/>
      <family val="2"/>
      <scheme val="minor"/>
    </font>
    <font>
      <b/>
      <sz val="15"/>
      <color theme="0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Arial"/>
      <family val="2"/>
      <scheme val="minor"/>
    </font>
    <font>
      <b/>
      <sz val="16"/>
      <color theme="0"/>
      <name val="Arial"/>
      <family val="2"/>
      <scheme val="minor"/>
    </font>
    <font>
      <b/>
      <sz val="16"/>
      <color theme="2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6" fillId="6" borderId="0"/>
    <xf numFmtId="0" fontId="6" fillId="3" borderId="0"/>
    <xf numFmtId="2" fontId="7" fillId="7" borderId="0"/>
    <xf numFmtId="2" fontId="7" fillId="8" borderId="0"/>
    <xf numFmtId="0" fontId="7" fillId="9" borderId="0"/>
    <xf numFmtId="1" fontId="7" fillId="1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14" fillId="2" borderId="0"/>
    <xf numFmtId="2" fontId="7" fillId="10" borderId="0"/>
    <xf numFmtId="2" fontId="7" fillId="11" borderId="0"/>
  </cellStyleXfs>
  <cellXfs count="227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2" fontId="1" fillId="6" borderId="0" xfId="1" applyNumberFormat="1" applyFont="1" applyAlignment="1">
      <alignment vertical="center"/>
    </xf>
    <xf numFmtId="0" fontId="1" fillId="6" borderId="0" xfId="1" applyFont="1"/>
    <xf numFmtId="0" fontId="0" fillId="0" borderId="0" xfId="0" applyFont="1"/>
    <xf numFmtId="0" fontId="1" fillId="3" borderId="0" xfId="2" applyFont="1" applyAlignment="1">
      <alignment horizontal="left" vertical="top" wrapText="1"/>
    </xf>
    <xf numFmtId="0" fontId="1" fillId="3" borderId="0" xfId="2" applyFont="1" applyAlignment="1">
      <alignment horizontal="right" vertical="top" wrapText="1"/>
    </xf>
    <xf numFmtId="0" fontId="0" fillId="0" borderId="0" xfId="0" applyFill="1"/>
    <xf numFmtId="0" fontId="1" fillId="0" borderId="0" xfId="0" applyFont="1" applyFill="1"/>
    <xf numFmtId="0" fontId="1" fillId="3" borderId="0" xfId="2" applyFont="1" applyAlignment="1">
      <alignment horizontal="center" vertical="top" wrapText="1"/>
    </xf>
    <xf numFmtId="3" fontId="5" fillId="7" borderId="0" xfId="3" applyNumberFormat="1" applyFont="1"/>
    <xf numFmtId="3" fontId="1" fillId="3" borderId="0" xfId="2" applyNumberFormat="1" applyFont="1" applyAlignment="1">
      <alignment horizontal="left" vertical="top" wrapText="1"/>
    </xf>
    <xf numFmtId="0" fontId="1" fillId="5" borderId="0" xfId="0" applyFont="1" applyFill="1" applyAlignment="1">
      <alignment horizontal="right"/>
    </xf>
    <xf numFmtId="10" fontId="0" fillId="10" borderId="0" xfId="0" applyNumberFormat="1" applyFont="1" applyFill="1" applyAlignment="1">
      <alignment horizontal="right"/>
    </xf>
    <xf numFmtId="9" fontId="0" fillId="10" borderId="0" xfId="0" applyNumberFormat="1" applyFont="1" applyFill="1" applyAlignment="1">
      <alignment horizontal="right"/>
    </xf>
    <xf numFmtId="3" fontId="0" fillId="4" borderId="0" xfId="0" applyNumberFormat="1" applyFill="1"/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3" fillId="2" borderId="0" xfId="0" applyNumberFormat="1" applyFont="1" applyFill="1"/>
    <xf numFmtId="3" fontId="0" fillId="0" borderId="0" xfId="0" applyNumberFormat="1"/>
    <xf numFmtId="3" fontId="1" fillId="5" borderId="0" xfId="0" applyNumberFormat="1" applyFont="1" applyFill="1"/>
    <xf numFmtId="3" fontId="1" fillId="5" borderId="0" xfId="0" applyNumberFormat="1" applyFont="1" applyFill="1" applyAlignment="1">
      <alignment horizontal="left"/>
    </xf>
    <xf numFmtId="2" fontId="1" fillId="6" borderId="0" xfId="1" applyNumberFormat="1" applyFont="1"/>
    <xf numFmtId="0" fontId="1" fillId="6" borderId="0" xfId="1" applyFont="1" applyAlignment="1">
      <alignment horizontal="center"/>
    </xf>
    <xf numFmtId="0" fontId="1" fillId="3" borderId="0" xfId="2" applyFont="1"/>
    <xf numFmtId="0" fontId="1" fillId="3" borderId="0" xfId="2" applyFont="1" applyAlignment="1">
      <alignment horizontal="center"/>
    </xf>
    <xf numFmtId="0" fontId="1" fillId="3" borderId="0" xfId="2" applyFont="1" applyAlignment="1">
      <alignment horizontal="right"/>
    </xf>
    <xf numFmtId="2" fontId="0" fillId="9" borderId="0" xfId="5" applyNumberFormat="1" applyFont="1"/>
    <xf numFmtId="0" fontId="0" fillId="9" borderId="0" xfId="5" applyFont="1"/>
    <xf numFmtId="0" fontId="0" fillId="9" borderId="0" xfId="5" applyFont="1" applyAlignment="1">
      <alignment horizontal="center"/>
    </xf>
    <xf numFmtId="3" fontId="0" fillId="8" borderId="0" xfId="4" applyNumberFormat="1" applyFont="1"/>
    <xf numFmtId="0" fontId="0" fillId="9" borderId="0" xfId="5" applyNumberFormat="1" applyFont="1" applyAlignment="1">
      <alignment horizontal="center"/>
    </xf>
    <xf numFmtId="0" fontId="1" fillId="3" borderId="0" xfId="2" applyFont="1" applyAlignment="1">
      <alignment horizontal="right" wrapText="1"/>
    </xf>
    <xf numFmtId="0" fontId="2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6" borderId="0" xfId="1" applyFont="1" applyAlignment="1">
      <alignment horizontal="right"/>
    </xf>
    <xf numFmtId="3" fontId="0" fillId="8" borderId="1" xfId="4" applyNumberFormat="1" applyFont="1" applyBorder="1" applyAlignment="1">
      <alignment horizontal="right"/>
    </xf>
    <xf numFmtId="164" fontId="0" fillId="8" borderId="0" xfId="4" applyNumberFormat="1" applyFont="1" applyBorder="1" applyAlignment="1">
      <alignment horizontal="right"/>
    </xf>
    <xf numFmtId="164" fontId="0" fillId="0" borderId="0" xfId="0" applyNumberFormat="1"/>
    <xf numFmtId="0" fontId="1" fillId="5" borderId="0" xfId="0" applyFont="1" applyFill="1" applyAlignment="1">
      <alignment horizontal="left"/>
    </xf>
    <xf numFmtId="2" fontId="0" fillId="0" borderId="0" xfId="0" applyNumberFormat="1"/>
    <xf numFmtId="164" fontId="0" fillId="8" borderId="2" xfId="4" applyNumberFormat="1" applyFont="1" applyBorder="1" applyAlignment="1">
      <alignment horizontal="right"/>
    </xf>
    <xf numFmtId="0" fontId="1" fillId="3" borderId="0" xfId="2" applyFont="1" applyAlignment="1">
      <alignment horizontal="left"/>
    </xf>
    <xf numFmtId="3" fontId="0" fillId="8" borderId="0" xfId="4" applyNumberFormat="1" applyFont="1" applyAlignment="1">
      <alignment horizontal="right"/>
    </xf>
    <xf numFmtId="3" fontId="1" fillId="3" borderId="0" xfId="2" applyNumberFormat="1" applyFont="1" applyAlignment="1">
      <alignment horizontal="right"/>
    </xf>
    <xf numFmtId="3" fontId="1" fillId="3" borderId="0" xfId="2" applyNumberFormat="1" applyFont="1" applyAlignment="1">
      <alignment horizontal="left"/>
    </xf>
    <xf numFmtId="4" fontId="8" fillId="5" borderId="0" xfId="0" applyNumberFormat="1" applyFont="1" applyFill="1" applyAlignment="1">
      <alignment horizontal="right"/>
    </xf>
    <xf numFmtId="0" fontId="0" fillId="0" borderId="7" xfId="0" applyBorder="1"/>
    <xf numFmtId="0" fontId="0" fillId="0" borderId="10" xfId="0" applyBorder="1"/>
    <xf numFmtId="0" fontId="5" fillId="7" borderId="0" xfId="3" applyNumberFormat="1" applyFont="1" applyBorder="1" applyAlignment="1">
      <alignment horizontal="center"/>
    </xf>
    <xf numFmtId="3" fontId="0" fillId="8" borderId="1" xfId="4" applyNumberFormat="1" applyFont="1" applyBorder="1"/>
    <xf numFmtId="0" fontId="5" fillId="7" borderId="12" xfId="3" applyNumberFormat="1" applyFont="1" applyBorder="1" applyAlignment="1">
      <alignment horizontal="center"/>
    </xf>
    <xf numFmtId="3" fontId="0" fillId="8" borderId="11" xfId="4" applyNumberFormat="1" applyFont="1" applyBorder="1"/>
    <xf numFmtId="0" fontId="10" fillId="0" borderId="0" xfId="0" applyFont="1"/>
    <xf numFmtId="3" fontId="0" fillId="0" borderId="0" xfId="0" applyNumberFormat="1" applyFont="1"/>
    <xf numFmtId="0" fontId="0" fillId="0" borderId="0" xfId="0" applyFont="1" applyAlignment="1">
      <alignment horizontal="right"/>
    </xf>
    <xf numFmtId="3" fontId="1" fillId="2" borderId="0" xfId="0" applyNumberFormat="1" applyFont="1" applyFill="1"/>
    <xf numFmtId="0" fontId="0" fillId="2" borderId="0" xfId="0" applyFont="1" applyFill="1"/>
    <xf numFmtId="0" fontId="0" fillId="2" borderId="0" xfId="0" applyFont="1" applyFill="1" applyAlignment="1">
      <alignment horizontal="right"/>
    </xf>
    <xf numFmtId="0" fontId="0" fillId="9" borderId="0" xfId="5" applyFont="1" applyAlignment="1">
      <alignment horizontal="left"/>
    </xf>
    <xf numFmtId="3" fontId="1" fillId="6" borderId="0" xfId="1" applyNumberFormat="1" applyFont="1" applyAlignment="1">
      <alignment horizontal="right"/>
    </xf>
    <xf numFmtId="1" fontId="7" fillId="10" borderId="0" xfId="6"/>
    <xf numFmtId="0" fontId="0" fillId="0" borderId="0" xfId="0" applyFont="1" applyFill="1"/>
    <xf numFmtId="3" fontId="5" fillId="7" borderId="0" xfId="3" applyNumberFormat="1" applyFont="1" applyAlignment="1"/>
    <xf numFmtId="0" fontId="0" fillId="0" borderId="0" xfId="0"/>
    <xf numFmtId="3" fontId="5" fillId="7" borderId="12" xfId="3" applyNumberFormat="1" applyFont="1" applyBorder="1" applyAlignment="1"/>
    <xf numFmtId="3" fontId="5" fillId="7" borderId="12" xfId="3" applyNumberFormat="1" applyFont="1" applyBorder="1" applyAlignment="1">
      <alignment horizontal="left" wrapText="1"/>
    </xf>
    <xf numFmtId="0" fontId="0" fillId="0" borderId="0" xfId="0"/>
    <xf numFmtId="0" fontId="0" fillId="0" borderId="0" xfId="0"/>
    <xf numFmtId="2" fontId="7" fillId="7" borderId="0" xfId="3"/>
    <xf numFmtId="2" fontId="5" fillId="7" borderId="0" xfId="3" applyFont="1"/>
    <xf numFmtId="3" fontId="5" fillId="7" borderId="0" xfId="3" applyNumberFormat="1" applyFont="1" applyBorder="1" applyAlignment="1"/>
    <xf numFmtId="0" fontId="0" fillId="0" borderId="0" xfId="0"/>
    <xf numFmtId="0" fontId="7" fillId="9" borderId="0" xfId="5"/>
    <xf numFmtId="0" fontId="0" fillId="0" borderId="0" xfId="0"/>
    <xf numFmtId="165" fontId="0" fillId="10" borderId="0" xfId="8" applyNumberFormat="1" applyFont="1" applyFill="1" applyAlignment="1">
      <alignment horizontal="right"/>
    </xf>
    <xf numFmtId="2" fontId="7" fillId="7" borderId="0" xfId="3" applyBorder="1"/>
    <xf numFmtId="3" fontId="5" fillId="8" borderId="1" xfId="4" applyNumberFormat="1" applyFont="1" applyBorder="1"/>
    <xf numFmtId="3" fontId="5" fillId="8" borderId="11" xfId="4" applyNumberFormat="1" applyFont="1" applyBorder="1"/>
    <xf numFmtId="0" fontId="0" fillId="0" borderId="0" xfId="0"/>
    <xf numFmtId="3" fontId="5" fillId="7" borderId="12" xfId="3" applyNumberFormat="1" applyFont="1" applyBorder="1"/>
    <xf numFmtId="3" fontId="5" fillId="7" borderId="12" xfId="3" applyNumberFormat="1" applyFont="1" applyBorder="1" applyAlignment="1">
      <alignment horizontal="left"/>
    </xf>
    <xf numFmtId="1" fontId="0" fillId="9" borderId="0" xfId="5" applyNumberFormat="1" applyFont="1" applyAlignment="1">
      <alignment horizontal="left"/>
    </xf>
    <xf numFmtId="3" fontId="0" fillId="8" borderId="13" xfId="4" applyNumberFormat="1" applyFont="1" applyBorder="1"/>
    <xf numFmtId="3" fontId="0" fillId="8" borderId="0" xfId="4" applyNumberFormat="1" applyFont="1" applyBorder="1"/>
    <xf numFmtId="0" fontId="0" fillId="0" borderId="0" xfId="0"/>
    <xf numFmtId="0" fontId="0" fillId="0" borderId="0" xfId="0"/>
    <xf numFmtId="0" fontId="0" fillId="0" borderId="0" xfId="0"/>
    <xf numFmtId="1" fontId="0" fillId="8" borderId="0" xfId="4" applyNumberFormat="1" applyFont="1"/>
    <xf numFmtId="0" fontId="0" fillId="0" borderId="0" xfId="0"/>
    <xf numFmtId="0" fontId="0" fillId="0" borderId="0" xfId="0"/>
    <xf numFmtId="1" fontId="7" fillId="7" borderId="0" xfId="3" applyNumberFormat="1" applyAlignment="1">
      <alignment horizontal="center"/>
    </xf>
    <xf numFmtId="0" fontId="13" fillId="0" borderId="0" xfId="0" applyFont="1"/>
    <xf numFmtId="0" fontId="0" fillId="0" borderId="0" xfId="0"/>
    <xf numFmtId="1" fontId="7" fillId="7" borderId="0" xfId="3" applyNumberFormat="1"/>
    <xf numFmtId="1" fontId="7" fillId="7" borderId="0" xfId="3" applyNumberFormat="1" applyAlignment="1">
      <alignment horizontal="left"/>
    </xf>
    <xf numFmtId="0" fontId="0" fillId="0" borderId="0" xfId="0"/>
    <xf numFmtId="0" fontId="6" fillId="6" borderId="0" xfId="1"/>
    <xf numFmtId="3" fontId="5" fillId="7" borderId="0" xfId="3" applyNumberFormat="1" applyFont="1" applyFill="1"/>
    <xf numFmtId="1" fontId="7" fillId="7" borderId="0" xfId="3" applyNumberFormat="1" applyFill="1"/>
    <xf numFmtId="1" fontId="7" fillId="7" borderId="0" xfId="3" applyNumberFormat="1" applyFill="1" applyAlignment="1">
      <alignment horizontal="left"/>
    </xf>
    <xf numFmtId="1" fontId="7" fillId="7" borderId="0" xfId="3" applyNumberFormat="1" applyFill="1" applyAlignment="1">
      <alignment horizontal="center"/>
    </xf>
    <xf numFmtId="2" fontId="7" fillId="7" borderId="0" xfId="3" applyFill="1"/>
    <xf numFmtId="2" fontId="5" fillId="7" borderId="0" xfId="3" applyFont="1" applyBorder="1"/>
    <xf numFmtId="3" fontId="5" fillId="7" borderId="0" xfId="8" applyNumberFormat="1" applyFont="1" applyFill="1"/>
    <xf numFmtId="3" fontId="5" fillId="7" borderId="0" xfId="3" applyNumberFormat="1" applyFont="1" applyBorder="1"/>
    <xf numFmtId="166" fontId="0" fillId="0" borderId="0" xfId="7" applyNumberFormat="1" applyFont="1"/>
    <xf numFmtId="0" fontId="5" fillId="7" borderId="0" xfId="3" applyNumberFormat="1" applyFont="1" applyFill="1" applyBorder="1"/>
    <xf numFmtId="0" fontId="5" fillId="7" borderId="12" xfId="3" applyNumberFormat="1" applyFont="1" applyFill="1" applyBorder="1"/>
    <xf numFmtId="1" fontId="5" fillId="7" borderId="0" xfId="3" applyNumberFormat="1" applyFont="1" applyFill="1" applyBorder="1"/>
    <xf numFmtId="0" fontId="0" fillId="0" borderId="0" xfId="0"/>
    <xf numFmtId="0" fontId="0" fillId="0" borderId="0" xfId="0"/>
    <xf numFmtId="0" fontId="0" fillId="7" borderId="0" xfId="0" applyFill="1"/>
    <xf numFmtId="2" fontId="0" fillId="7" borderId="0" xfId="0" applyNumberFormat="1" applyFill="1"/>
    <xf numFmtId="2" fontId="5" fillId="8" borderId="0" xfId="4" applyFont="1"/>
    <xf numFmtId="3" fontId="5" fillId="7" borderId="0" xfId="3" applyNumberFormat="1" applyFont="1" applyFill="1" applyBorder="1"/>
    <xf numFmtId="3" fontId="5" fillId="7" borderId="12" xfId="3" applyNumberFormat="1" applyFont="1" applyFill="1" applyBorder="1"/>
    <xf numFmtId="3" fontId="5" fillId="7" borderId="0" xfId="3" applyNumberFormat="1" applyFont="1" applyFill="1" applyBorder="1" applyAlignment="1">
      <alignment horizontal="left"/>
    </xf>
    <xf numFmtId="0" fontId="5" fillId="7" borderId="0" xfId="3" applyNumberFormat="1" applyFont="1" applyFill="1" applyBorder="1" applyAlignment="1">
      <alignment horizontal="right"/>
    </xf>
    <xf numFmtId="3" fontId="5" fillId="7" borderId="12" xfId="3" applyNumberFormat="1" applyFont="1" applyFill="1" applyBorder="1" applyAlignment="1">
      <alignment horizontal="left"/>
    </xf>
    <xf numFmtId="0" fontId="5" fillId="7" borderId="12" xfId="3" applyNumberFormat="1" applyFont="1" applyFill="1" applyBorder="1" applyAlignment="1">
      <alignment horizontal="right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Fill="1" applyAlignment="1">
      <alignment horizontal="center"/>
    </xf>
    <xf numFmtId="3" fontId="0" fillId="9" borderId="0" xfId="0" applyNumberFormat="1" applyFill="1"/>
    <xf numFmtId="3" fontId="0" fillId="9" borderId="0" xfId="0" applyNumberFormat="1" applyFill="1" applyAlignment="1">
      <alignment horizontal="left"/>
    </xf>
    <xf numFmtId="0" fontId="6" fillId="3" borderId="0" xfId="2"/>
    <xf numFmtId="3" fontId="0" fillId="7" borderId="0" xfId="3" applyNumberFormat="1" applyFont="1"/>
    <xf numFmtId="0" fontId="0" fillId="0" borderId="0" xfId="0"/>
    <xf numFmtId="10" fontId="0" fillId="0" borderId="0" xfId="7" applyNumberFormat="1" applyFont="1"/>
    <xf numFmtId="167" fontId="0" fillId="0" borderId="0" xfId="0" applyNumberFormat="1"/>
    <xf numFmtId="0" fontId="7" fillId="0" borderId="0" xfId="9"/>
    <xf numFmtId="2" fontId="1" fillId="6" borderId="0" xfId="1" applyNumberFormat="1" applyFont="1" applyAlignment="1">
      <alignment vertical="center"/>
    </xf>
    <xf numFmtId="0" fontId="1" fillId="6" borderId="0" xfId="1" applyFont="1"/>
    <xf numFmtId="0" fontId="1" fillId="3" borderId="0" xfId="2" applyFont="1" applyAlignment="1">
      <alignment horizontal="right" vertical="top" wrapText="1"/>
    </xf>
    <xf numFmtId="0" fontId="0" fillId="0" borderId="0" xfId="0"/>
    <xf numFmtId="0" fontId="0" fillId="0" borderId="0" xfId="0"/>
    <xf numFmtId="0" fontId="9" fillId="0" borderId="0" xfId="0" applyFont="1"/>
    <xf numFmtId="10" fontId="0" fillId="0" borderId="0" xfId="0" applyNumberFormat="1"/>
    <xf numFmtId="0" fontId="0" fillId="0" borderId="0" xfId="0"/>
    <xf numFmtId="0" fontId="0" fillId="0" borderId="0" xfId="0"/>
    <xf numFmtId="9" fontId="0" fillId="0" borderId="0" xfId="7" applyFont="1"/>
    <xf numFmtId="0" fontId="0" fillId="0" borderId="0" xfId="0"/>
    <xf numFmtId="0" fontId="0" fillId="0" borderId="0" xfId="0"/>
    <xf numFmtId="0" fontId="15" fillId="0" borderId="0" xfId="0" applyFont="1"/>
    <xf numFmtId="0" fontId="6" fillId="6" borderId="3" xfId="1" applyBorder="1" applyAlignment="1">
      <alignment vertical="top"/>
    </xf>
    <xf numFmtId="0" fontId="6" fillId="6" borderId="4" xfId="1" applyBorder="1" applyAlignment="1">
      <alignment vertical="top"/>
    </xf>
    <xf numFmtId="0" fontId="6" fillId="6" borderId="5" xfId="1" applyBorder="1" applyAlignment="1">
      <alignment vertical="top"/>
    </xf>
    <xf numFmtId="0" fontId="7" fillId="9" borderId="6" xfId="5" applyBorder="1"/>
    <xf numFmtId="2" fontId="7" fillId="7" borderId="6" xfId="3" applyBorder="1"/>
    <xf numFmtId="2" fontId="7" fillId="8" borderId="6" xfId="4" applyBorder="1"/>
    <xf numFmtId="2" fontId="7" fillId="8" borderId="0" xfId="4"/>
    <xf numFmtId="1" fontId="7" fillId="10" borderId="6" xfId="6" applyBorder="1"/>
    <xf numFmtId="2" fontId="7" fillId="11" borderId="8" xfId="12" applyBorder="1"/>
    <xf numFmtId="2" fontId="7" fillId="11" borderId="9" xfId="12" applyBorder="1"/>
    <xf numFmtId="167" fontId="0" fillId="8" borderId="0" xfId="0" applyNumberFormat="1" applyFill="1"/>
    <xf numFmtId="164" fontId="0" fillId="11" borderId="0" xfId="4" applyNumberFormat="1" applyFont="1" applyFill="1" applyBorder="1" applyAlignment="1">
      <alignment horizontal="right"/>
    </xf>
    <xf numFmtId="0" fontId="0" fillId="11" borderId="0" xfId="4" applyNumberFormat="1" applyFont="1" applyFill="1" applyBorder="1" applyAlignment="1">
      <alignment horizontal="right"/>
    </xf>
    <xf numFmtId="9" fontId="0" fillId="11" borderId="0" xfId="7" applyFont="1" applyFill="1" applyBorder="1" applyAlignment="1">
      <alignment horizontal="right"/>
    </xf>
    <xf numFmtId="0" fontId="9" fillId="0" borderId="15" xfId="0" applyFont="1" applyBorder="1"/>
    <xf numFmtId="0" fontId="0" fillId="0" borderId="14" xfId="0" applyBorder="1"/>
    <xf numFmtId="0" fontId="0" fillId="0" borderId="16" xfId="0" applyBorder="1"/>
    <xf numFmtId="3" fontId="0" fillId="11" borderId="1" xfId="4" applyNumberFormat="1" applyFont="1" applyFill="1" applyBorder="1" applyAlignment="1">
      <alignment horizontal="right"/>
    </xf>
    <xf numFmtId="3" fontId="0" fillId="11" borderId="0" xfId="4" applyNumberFormat="1" applyFont="1" applyFill="1"/>
    <xf numFmtId="0" fontId="0" fillId="0" borderId="0" xfId="0"/>
    <xf numFmtId="1" fontId="5" fillId="7" borderId="12" xfId="3" applyNumberFormat="1" applyFont="1" applyFill="1" applyBorder="1"/>
    <xf numFmtId="3" fontId="0" fillId="7" borderId="13" xfId="4" applyNumberFormat="1" applyFont="1" applyFill="1" applyBorder="1"/>
    <xf numFmtId="0" fontId="0" fillId="0" borderId="0" xfId="0"/>
    <xf numFmtId="0" fontId="0" fillId="0" borderId="0" xfId="0"/>
    <xf numFmtId="3" fontId="5" fillId="7" borderId="0" xfId="3" applyNumberFormat="1" applyFont="1" applyAlignment="1">
      <alignment horizontal="left" wrapText="1"/>
    </xf>
    <xf numFmtId="0" fontId="0" fillId="0" borderId="0" xfId="0"/>
    <xf numFmtId="0" fontId="0" fillId="0" borderId="0" xfId="0"/>
    <xf numFmtId="3" fontId="0" fillId="8" borderId="0" xfId="4" applyNumberFormat="1" applyFont="1" applyBorder="1" applyAlignment="1">
      <alignment horizontal="right"/>
    </xf>
    <xf numFmtId="2" fontId="9" fillId="9" borderId="0" xfId="5" applyNumberFormat="1" applyFont="1"/>
    <xf numFmtId="1" fontId="9" fillId="9" borderId="0" xfId="5" applyNumberFormat="1" applyFont="1" applyAlignment="1">
      <alignment horizontal="left"/>
    </xf>
    <xf numFmtId="3" fontId="0" fillId="9" borderId="0" xfId="0" applyNumberFormat="1" applyFill="1" applyBorder="1"/>
    <xf numFmtId="3" fontId="0" fillId="9" borderId="0" xfId="0" applyNumberFormat="1" applyFill="1" applyBorder="1" applyAlignment="1">
      <alignment horizontal="left"/>
    </xf>
    <xf numFmtId="0" fontId="0" fillId="9" borderId="0" xfId="0" applyFill="1" applyBorder="1" applyAlignment="1">
      <alignment horizontal="center"/>
    </xf>
    <xf numFmtId="0" fontId="0" fillId="0" borderId="0" xfId="0"/>
    <xf numFmtId="3" fontId="0" fillId="8" borderId="13" xfId="4" applyNumberFormat="1" applyFont="1" applyBorder="1" applyAlignment="1">
      <alignment horizontal="right"/>
    </xf>
    <xf numFmtId="0" fontId="0" fillId="0" borderId="0" xfId="0"/>
    <xf numFmtId="2" fontId="0" fillId="10" borderId="0" xfId="0" applyNumberFormat="1" applyFont="1" applyFill="1" applyAlignment="1">
      <alignment horizontal="right"/>
    </xf>
    <xf numFmtId="2" fontId="0" fillId="0" borderId="0" xfId="7" applyNumberFormat="1" applyFont="1"/>
    <xf numFmtId="0" fontId="0" fillId="0" borderId="0" xfId="0"/>
    <xf numFmtId="3" fontId="5" fillId="7" borderId="0" xfId="3" applyNumberFormat="1" applyFont="1" applyAlignment="1">
      <alignment horizontal="left" wrapText="1"/>
    </xf>
    <xf numFmtId="0" fontId="0" fillId="0" borderId="0" xfId="0"/>
    <xf numFmtId="0" fontId="0" fillId="0" borderId="0" xfId="0"/>
    <xf numFmtId="0" fontId="0" fillId="0" borderId="0" xfId="0"/>
    <xf numFmtId="165" fontId="0" fillId="0" borderId="0" xfId="8" applyNumberFormat="1" applyFont="1"/>
    <xf numFmtId="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6" fillId="6" borderId="13" xfId="1" applyBorder="1"/>
    <xf numFmtId="0" fontId="1" fillId="3" borderId="13" xfId="0" applyFont="1" applyFill="1" applyBorder="1" applyAlignment="1">
      <alignment horizontal="right"/>
    </xf>
    <xf numFmtId="0" fontId="0" fillId="11" borderId="13" xfId="4" applyNumberFormat="1" applyFont="1" applyFill="1" applyBorder="1" applyAlignment="1">
      <alignment horizontal="right"/>
    </xf>
    <xf numFmtId="0" fontId="8" fillId="0" borderId="0" xfId="0" applyFont="1"/>
    <xf numFmtId="0" fontId="14" fillId="2" borderId="0" xfId="10"/>
    <xf numFmtId="3" fontId="0" fillId="8" borderId="13" xfId="4" applyNumberFormat="1" applyFont="1" applyBorder="1" applyAlignment="1">
      <alignment horizontal="left"/>
    </xf>
    <xf numFmtId="0" fontId="0" fillId="0" borderId="0" xfId="0"/>
    <xf numFmtId="1" fontId="5" fillId="7" borderId="0" xfId="3" applyNumberFormat="1" applyFont="1"/>
    <xf numFmtId="3" fontId="5" fillId="7" borderId="0" xfId="3" applyNumberFormat="1" applyFont="1" applyAlignment="1">
      <alignment horizontal="left" vertical="center" wrapText="1"/>
    </xf>
    <xf numFmtId="3" fontId="5" fillId="7" borderId="12" xfId="3" applyNumberFormat="1" applyFont="1" applyBorder="1" applyAlignment="1">
      <alignment horizontal="left" vertical="center" wrapText="1"/>
    </xf>
    <xf numFmtId="3" fontId="0" fillId="7" borderId="0" xfId="3" applyNumberFormat="1" applyFont="1" applyAlignment="1">
      <alignment horizontal="left" vertical="center" wrapText="1"/>
    </xf>
    <xf numFmtId="3" fontId="0" fillId="7" borderId="12" xfId="3" applyNumberFormat="1" applyFont="1" applyBorder="1" applyAlignment="1">
      <alignment horizontal="left" vertical="center" wrapText="1"/>
    </xf>
    <xf numFmtId="0" fontId="0" fillId="0" borderId="0" xfId="0"/>
    <xf numFmtId="3" fontId="5" fillId="7" borderId="0" xfId="3" applyNumberFormat="1" applyFont="1" applyAlignment="1">
      <alignment horizontal="left" wrapText="1"/>
    </xf>
    <xf numFmtId="0" fontId="6" fillId="6" borderId="0" xfId="1" applyAlignment="1">
      <alignment horizontal="center"/>
    </xf>
    <xf numFmtId="164" fontId="0" fillId="8" borderId="17" xfId="4" applyNumberFormat="1" applyFont="1" applyBorder="1"/>
    <xf numFmtId="164" fontId="0" fillId="8" borderId="18" xfId="4" applyNumberFormat="1" applyFont="1" applyBorder="1"/>
    <xf numFmtId="164" fontId="0" fillId="8" borderId="19" xfId="4" applyNumberFormat="1" applyFont="1" applyBorder="1"/>
    <xf numFmtId="164" fontId="0" fillId="8" borderId="20" xfId="4" applyNumberFormat="1" applyFont="1" applyBorder="1"/>
    <xf numFmtId="164" fontId="0" fillId="8" borderId="21" xfId="4" applyNumberFormat="1" applyFont="1" applyBorder="1" applyAlignment="1">
      <alignment horizontal="right"/>
    </xf>
    <xf numFmtId="164" fontId="0" fillId="8" borderId="22" xfId="4" applyNumberFormat="1" applyFont="1" applyBorder="1" applyAlignment="1">
      <alignment horizontal="right"/>
    </xf>
    <xf numFmtId="164" fontId="0" fillId="8" borderId="13" xfId="4" applyNumberFormat="1" applyFont="1" applyBorder="1"/>
    <xf numFmtId="164" fontId="0" fillId="8" borderId="1" xfId="4" applyNumberFormat="1" applyFont="1" applyBorder="1" applyAlignment="1">
      <alignment horizontal="right"/>
    </xf>
    <xf numFmtId="164" fontId="0" fillId="8" borderId="23" xfId="4" applyNumberFormat="1" applyFont="1" applyBorder="1"/>
    <xf numFmtId="164" fontId="0" fillId="8" borderId="12" xfId="4" applyNumberFormat="1" applyFont="1" applyBorder="1" applyAlignment="1">
      <alignment horizontal="right"/>
    </xf>
    <xf numFmtId="164" fontId="0" fillId="8" borderId="11" xfId="4" applyNumberFormat="1" applyFont="1" applyBorder="1" applyAlignment="1">
      <alignment horizontal="right"/>
    </xf>
  </cellXfs>
  <cellStyles count="13">
    <cellStyle name="Calculation Cell" xfId="4" xr:uid="{B9B55694-FD6A-441F-8BAD-76DAF98790A8}"/>
    <cellStyle name="Comma" xfId="8" builtinId="3"/>
    <cellStyle name="Header 1" xfId="10" xr:uid="{7C5798F9-E5D2-4012-86C7-D80B34D28DE7}"/>
    <cellStyle name="Header 2" xfId="1" xr:uid="{3B062291-4C59-4BFF-8014-7AEA90EA8841}"/>
    <cellStyle name="Input Cell" xfId="3" xr:uid="{A4BAD18F-C9AD-4C17-8D0D-FF250F775297}"/>
    <cellStyle name="Normal" xfId="0" builtinId="0"/>
    <cellStyle name="Normal 2" xfId="9" xr:uid="{A3717DC2-56FA-4D5B-9AFD-5E1060D8E813}"/>
    <cellStyle name="Output Cell" xfId="12" xr:uid="{51FE6CE1-BD02-4914-A08E-A17DAFC7F764}"/>
    <cellStyle name="Parameter Cell" xfId="6" xr:uid="{69F41AEC-C907-4C4E-91D4-C7599A2FA61D}"/>
    <cellStyle name="Parameter Cell 2" xfId="11" xr:uid="{B889E48E-9DE7-4E2E-9A15-00A807B87B50}"/>
    <cellStyle name="Percent" xfId="7" builtinId="5"/>
    <cellStyle name="Table Header" xfId="2" xr:uid="{2EED20C0-8929-4585-9BB3-563B663A56B5}"/>
    <cellStyle name="Table Row Name" xfId="5" xr:uid="{488C922C-BA85-4F8F-9702-4864984102C3}"/>
  </cellStyles>
  <dxfs count="0"/>
  <tableStyles count="1" defaultTableStyle="TableStyleMedium2" defaultPivotStyle="PivotStyleLight16">
    <tableStyle name="Invisible" pivot="0" table="0" count="0" xr9:uid="{88903E76-1DA5-4E9C-B5AC-7EFD0BDAE2B8}"/>
  </tableStyles>
  <colors>
    <mruColors>
      <color rgb="FFE0D4A4"/>
      <color rgb="FF9ECCA6"/>
      <color rgb="FFB5A991"/>
      <color rgb="FFC9C0AF"/>
      <color rgb="FF696A6D"/>
      <color rgb="FF0086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3253293616407"/>
          <c:y val="5.2042408416117986E-2"/>
          <c:w val="0.86334106768771279"/>
          <c:h val="0.8569701142030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Results!$D$30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FF-4202-80DF-BE53E7C4318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9A7-4613-BD24-E9167BD2782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9-41DE-8EB7-231DC4578C1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Results!$D$31:$D$42</c:f>
              <c:numCache>
                <c:formatCode>#,##0.0</c:formatCode>
                <c:ptCount val="12"/>
                <c:pt idx="0">
                  <c:v>503.93988991562668</c:v>
                </c:pt>
                <c:pt idx="1">
                  <c:v>531.938318857784</c:v>
                </c:pt>
                <c:pt idx="2">
                  <c:v>242.23911995417612</c:v>
                </c:pt>
                <c:pt idx="3">
                  <c:v>227.0520738450353</c:v>
                </c:pt>
                <c:pt idx="4">
                  <c:v>211.96272656456151</c:v>
                </c:pt>
                <c:pt idx="5">
                  <c:v>183.87393706584186</c:v>
                </c:pt>
                <c:pt idx="6">
                  <c:v>572.90795211578336</c:v>
                </c:pt>
                <c:pt idx="7">
                  <c:v>550.83310311228081</c:v>
                </c:pt>
                <c:pt idx="8">
                  <c:v>544.34445321836404</c:v>
                </c:pt>
                <c:pt idx="9">
                  <c:v>552.93276984074669</c:v>
                </c:pt>
                <c:pt idx="10">
                  <c:v>618.38643242301521</c:v>
                </c:pt>
                <c:pt idx="11">
                  <c:v>601.9585956964612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A-48E8-A087-CC604F99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NPV</c:v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8E9-466A-BD74-54555DE4F5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E9-466A-BD74-54555DE4F56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D-4201-B6B2-A129126C357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E9-466A-BD74-54555DE4F562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E9-466A-BD74-54555DE4F56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BD-4201-B6B2-A129126C357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Results!$B$163:$C$188</c:f>
              <c:multiLvlStrCache>
                <c:ptCount val="26"/>
                <c:lvl>
                  <c:pt idx="1">
                    <c:v>1A</c:v>
                  </c:pt>
                  <c:pt idx="2">
                    <c:v>1B</c:v>
                  </c:pt>
                  <c:pt idx="3">
                    <c:v>2A</c:v>
                  </c:pt>
                  <c:pt idx="4">
                    <c:v>2B</c:v>
                  </c:pt>
                  <c:pt idx="5">
                    <c:v>2C</c:v>
                  </c:pt>
                  <c:pt idx="6">
                    <c:v>2D</c:v>
                  </c:pt>
                  <c:pt idx="7">
                    <c:v>3A</c:v>
                  </c:pt>
                  <c:pt idx="8">
                    <c:v>3B</c:v>
                  </c:pt>
                  <c:pt idx="9">
                    <c:v>3C</c:v>
                  </c:pt>
                  <c:pt idx="10">
                    <c:v>5A</c:v>
                  </c:pt>
                  <c:pt idx="11">
                    <c:v>5B</c:v>
                  </c:pt>
                  <c:pt idx="12">
                    <c:v>5C</c:v>
                  </c:pt>
                  <c:pt idx="14">
                    <c:v>1A</c:v>
                  </c:pt>
                  <c:pt idx="15">
                    <c:v>1B</c:v>
                  </c:pt>
                  <c:pt idx="16">
                    <c:v>2A</c:v>
                  </c:pt>
                  <c:pt idx="17">
                    <c:v>2B</c:v>
                  </c:pt>
                  <c:pt idx="18">
                    <c:v>2C</c:v>
                  </c:pt>
                  <c:pt idx="19">
                    <c:v>2D</c:v>
                  </c:pt>
                  <c:pt idx="20">
                    <c:v>3A</c:v>
                  </c:pt>
                  <c:pt idx="21">
                    <c:v>3B</c:v>
                  </c:pt>
                  <c:pt idx="22">
                    <c:v>3C</c:v>
                  </c:pt>
                  <c:pt idx="23">
                    <c:v>5A</c:v>
                  </c:pt>
                  <c:pt idx="24">
                    <c:v>5B</c:v>
                  </c:pt>
                  <c:pt idx="25">
                    <c:v>5C</c:v>
                  </c:pt>
                </c:lvl>
                <c:lvl>
                  <c:pt idx="0">
                    <c:v>High discount rate (central scenario)</c:v>
                  </c:pt>
                  <c:pt idx="13">
                    <c:v>Low discount rate (central scenario)</c:v>
                  </c:pt>
                </c:lvl>
              </c:multiLvlStrCache>
            </c:multiLvlStrRef>
          </c:cat>
          <c:val>
            <c:numRef>
              <c:f>Results!$D$163:$D$188</c:f>
              <c:numCache>
                <c:formatCode>0.0</c:formatCode>
                <c:ptCount val="26"/>
                <c:pt idx="1">
                  <c:v>443.80852581149759</c:v>
                </c:pt>
                <c:pt idx="2">
                  <c:v>470.32071719360982</c:v>
                </c:pt>
                <c:pt idx="3">
                  <c:v>206.96578995298398</c:v>
                </c:pt>
                <c:pt idx="4">
                  <c:v>193.60053467485389</c:v>
                </c:pt>
                <c:pt idx="5">
                  <c:v>175.20166954674121</c:v>
                </c:pt>
                <c:pt idx="6">
                  <c:v>146.91005098314685</c:v>
                </c:pt>
                <c:pt idx="7">
                  <c:v>513.37728656045351</c:v>
                </c:pt>
                <c:pt idx="8">
                  <c:v>492.4145254188191</c:v>
                </c:pt>
                <c:pt idx="9">
                  <c:v>483.52657958278468</c:v>
                </c:pt>
                <c:pt idx="10">
                  <c:v>500.79914677324717</c:v>
                </c:pt>
                <c:pt idx="11">
                  <c:v>553.49018738834354</c:v>
                </c:pt>
                <c:pt idx="12">
                  <c:v>539.07367493670336</c:v>
                </c:pt>
                <c:pt idx="14">
                  <c:v>644.24070741102742</c:v>
                </c:pt>
                <c:pt idx="15">
                  <c:v>677.18570707864797</c:v>
                </c:pt>
                <c:pt idx="16">
                  <c:v>328.25452915998994</c:v>
                </c:pt>
                <c:pt idx="17">
                  <c:v>307.64500511463785</c:v>
                </c:pt>
                <c:pt idx="18">
                  <c:v>306.15969459026445</c:v>
                </c:pt>
                <c:pt idx="19">
                  <c:v>279.7518817880914</c:v>
                </c:pt>
                <c:pt idx="20">
                  <c:v>705.68034363632717</c:v>
                </c:pt>
                <c:pt idx="21">
                  <c:v>682.05300861722753</c:v>
                </c:pt>
                <c:pt idx="22">
                  <c:v>684.89524431271093</c:v>
                </c:pt>
                <c:pt idx="23">
                  <c:v>668.44493480999142</c:v>
                </c:pt>
                <c:pt idx="24">
                  <c:v>763.19982841318938</c:v>
                </c:pt>
                <c:pt idx="25">
                  <c:v>742.28786424948373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D-4201-B6B2-A129126C3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8316463"/>
        <c:axId val="1898309391"/>
      </c:barChart>
      <c:catAx>
        <c:axId val="1898316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8309391"/>
        <c:crosses val="autoZero"/>
        <c:auto val="1"/>
        <c:lblAlgn val="ctr"/>
        <c:lblOffset val="100"/>
        <c:noMultiLvlLbl val="0"/>
      </c:catAx>
      <c:valAx>
        <c:axId val="1898309391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0" i="0" kern="1200" baseline="0">
                    <a:solidFill>
                      <a:srgbClr val="595959"/>
                    </a:solidFill>
                    <a:effectLst/>
                    <a:latin typeface="Arial" panose="020B0604020202020204" pitchFamily="34" charset="0"/>
                  </a:rPr>
                  <a:t>$m, NPV</a:t>
                </a:r>
                <a:endParaRPr lang="en-AU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831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93684210526316"/>
          <c:y val="4.8506944444444443E-2"/>
          <c:w val="0.8542093567251462"/>
          <c:h val="0.85456736111111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Results!$D$30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15-4CB6-B6D6-65E851CD8A4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15-4CB6-B6D6-65E851CD8A4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15-4CB6-B6D6-65E851CD8A4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Results!$D$31:$D$42</c:f>
              <c:numCache>
                <c:formatCode>#,##0.0</c:formatCode>
                <c:ptCount val="12"/>
                <c:pt idx="0">
                  <c:v>503.93988991562668</c:v>
                </c:pt>
                <c:pt idx="1">
                  <c:v>531.938318857784</c:v>
                </c:pt>
                <c:pt idx="2">
                  <c:v>242.23911995417612</c:v>
                </c:pt>
                <c:pt idx="3">
                  <c:v>227.0520738450353</c:v>
                </c:pt>
                <c:pt idx="4">
                  <c:v>211.96272656456151</c:v>
                </c:pt>
                <c:pt idx="5">
                  <c:v>183.87393706584186</c:v>
                </c:pt>
                <c:pt idx="6">
                  <c:v>572.90795211578336</c:v>
                </c:pt>
                <c:pt idx="7">
                  <c:v>550.83310311228081</c:v>
                </c:pt>
                <c:pt idx="8">
                  <c:v>544.34445321836404</c:v>
                </c:pt>
                <c:pt idx="9">
                  <c:v>552.93276984074669</c:v>
                </c:pt>
                <c:pt idx="10">
                  <c:v>618.38643242301521</c:v>
                </c:pt>
                <c:pt idx="11">
                  <c:v>601.9585956964612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5-4CB6-B6D6-65E851CD8A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93684210526316"/>
          <c:y val="5.9700854700854698E-2"/>
          <c:w val="0.8542093567251462"/>
          <c:h val="0.82100598290598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Results!$E$30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6-4D36-AF81-EAFB5D3B483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66-4D36-AF81-EAFB5D3B483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66-4D36-AF81-EAFB5D3B483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66-4D36-AF81-EAFB5D3B4833}"/>
              </c:ext>
            </c:extLst>
          </c:dPt>
          <c:dLbls>
            <c:dLbl>
              <c:idx val="3"/>
              <c:layout>
                <c:manualLayout>
                  <c:x val="0"/>
                  <c:y val="1.32291666666666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66-4D36-AF81-EAFB5D3B4833}"/>
                </c:ext>
              </c:extLst>
            </c:dLbl>
            <c:dLbl>
              <c:idx val="5"/>
              <c:layout>
                <c:manualLayout>
                  <c:x val="-2.0044191919191918E-3"/>
                  <c:y val="0.14993055555555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66-4D36-AF81-EAFB5D3B483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Results!$E$31:$E$42</c:f>
              <c:numCache>
                <c:formatCode>#,##0.0</c:formatCode>
                <c:ptCount val="12"/>
                <c:pt idx="0">
                  <c:v>9.5387611013026987</c:v>
                </c:pt>
                <c:pt idx="1">
                  <c:v>9.5387611013026987</c:v>
                </c:pt>
                <c:pt idx="2">
                  <c:v>-18.559272199343763</c:v>
                </c:pt>
                <c:pt idx="3">
                  <c:v>-39.809332555945787</c:v>
                </c:pt>
                <c:pt idx="4">
                  <c:v>-18.559272199343763</c:v>
                </c:pt>
                <c:pt idx="5">
                  <c:v>-90.041409888761962</c:v>
                </c:pt>
                <c:pt idx="6">
                  <c:v>-4.7560633637609406</c:v>
                </c:pt>
                <c:pt idx="7">
                  <c:v>5.198826890856302</c:v>
                </c:pt>
                <c:pt idx="8">
                  <c:v>-4.7560633637609406</c:v>
                </c:pt>
                <c:pt idx="9">
                  <c:v>-33.078421613166192</c:v>
                </c:pt>
                <c:pt idx="10">
                  <c:v>-1.4016310300720374</c:v>
                </c:pt>
                <c:pt idx="11">
                  <c:v>-18.244681283452099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66-4D36-AF81-EAFB5D3B48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6502923976608"/>
          <c:y val="5.9700854700854698E-2"/>
          <c:w val="0.84306900584795319"/>
          <c:h val="0.82643333333333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Results!$F$30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7-4821-AB50-89DF05DF980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F80-4AAB-8B7B-F50F69E2791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E7-4821-AB50-89DF05DF980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5E7-4821-AB50-89DF05DF980D}"/>
              </c:ext>
            </c:extLst>
          </c:dPt>
          <c:dLbls>
            <c:dLbl>
              <c:idx val="10"/>
              <c:layout>
                <c:manualLayout>
                  <c:x val="-1.485380116959064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7-4821-AB50-89DF05DF980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Results!$F$31:$F$42</c:f>
              <c:numCache>
                <c:formatCode>#,##0.0</c:formatCode>
                <c:ptCount val="12"/>
                <c:pt idx="0">
                  <c:v>929.81476067241556</c:v>
                </c:pt>
                <c:pt idx="1">
                  <c:v>956.73114474071599</c:v>
                </c:pt>
                <c:pt idx="2">
                  <c:v>478.81191577177242</c:v>
                </c:pt>
                <c:pt idx="3">
                  <c:v>440.61365029760162</c:v>
                </c:pt>
                <c:pt idx="4">
                  <c:v>461.8103958644619</c:v>
                </c:pt>
                <c:pt idx="5">
                  <c:v>440.14345413395239</c:v>
                </c:pt>
                <c:pt idx="6">
                  <c:v>961.76446864893705</c:v>
                </c:pt>
                <c:pt idx="7">
                  <c:v>945.27836306231404</c:v>
                </c:pt>
                <c:pt idx="8">
                  <c:v>945.80875729273828</c:v>
                </c:pt>
                <c:pt idx="9">
                  <c:v>968.6577685522193</c:v>
                </c:pt>
                <c:pt idx="10">
                  <c:v>1068.3079276385545</c:v>
                </c:pt>
                <c:pt idx="11">
                  <c:v>1048.3096192179103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E7-4821-AB50-89DF05DF9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93684210526316"/>
          <c:y val="4.8982051282051291E-2"/>
          <c:w val="0.8542093567251462"/>
          <c:h val="0.836745299145299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Results!$G$30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7-4607-A6BC-31EC79D28E6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E7-4607-A6BC-31EC79D28E6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E7-4607-A6BC-31EC79D28E69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Results!$G$31:$G$42</c:f>
              <c:numCache>
                <c:formatCode>#,##0.0</c:formatCode>
                <c:ptCount val="12"/>
                <c:pt idx="0">
                  <c:v>432.27702800755156</c:v>
                </c:pt>
                <c:pt idx="1">
                  <c:v>451.68116018976735</c:v>
                </c:pt>
                <c:pt idx="2">
                  <c:v>206.5827055552875</c:v>
                </c:pt>
                <c:pt idx="3">
                  <c:v>185.43473568620291</c:v>
                </c:pt>
                <c:pt idx="4">
                  <c:v>187.778707409372</c:v>
                </c:pt>
                <c:pt idx="5">
                  <c:v>147.8278460517206</c:v>
                </c:pt>
                <c:pt idx="6">
                  <c:v>469.6029204478877</c:v>
                </c:pt>
                <c:pt idx="7">
                  <c:v>458.14296703685937</c:v>
                </c:pt>
                <c:pt idx="8">
                  <c:v>451.8778729771139</c:v>
                </c:pt>
                <c:pt idx="9">
                  <c:v>451.95991217263787</c:v>
                </c:pt>
                <c:pt idx="10">
                  <c:v>513.4358825258862</c:v>
                </c:pt>
                <c:pt idx="11">
                  <c:v>496.24079683634807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E7-4607-A6BC-31EC79D28E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Results!$E$30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F7-423A-A30E-E7FFB21840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F7-423A-A30E-E7FFB21840F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921-4011-8142-1C22728627F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1E-496D-A5F0-B544C35C4859}"/>
              </c:ext>
            </c:extLst>
          </c:dPt>
          <c:dLbls>
            <c:dLbl>
              <c:idx val="3"/>
              <c:layout>
                <c:manualLayout>
                  <c:x val="0"/>
                  <c:y val="1.32291666666666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0-4F33-8EDE-E16EC7B88B45}"/>
                </c:ext>
              </c:extLst>
            </c:dLbl>
            <c:dLbl>
              <c:idx val="5"/>
              <c:layout>
                <c:manualLayout>
                  <c:x val="-2.0044191919191918E-3"/>
                  <c:y val="0.14993055555555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0-4F33-8EDE-E16EC7B88B4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Results!$E$31:$E$42</c:f>
              <c:numCache>
                <c:formatCode>#,##0.0</c:formatCode>
                <c:ptCount val="12"/>
                <c:pt idx="0">
                  <c:v>9.5387611013026987</c:v>
                </c:pt>
                <c:pt idx="1">
                  <c:v>9.5387611013026987</c:v>
                </c:pt>
                <c:pt idx="2">
                  <c:v>-18.559272199343763</c:v>
                </c:pt>
                <c:pt idx="3">
                  <c:v>-39.809332555945787</c:v>
                </c:pt>
                <c:pt idx="4">
                  <c:v>-18.559272199343763</c:v>
                </c:pt>
                <c:pt idx="5">
                  <c:v>-90.041409888761962</c:v>
                </c:pt>
                <c:pt idx="6">
                  <c:v>-4.7560633637609406</c:v>
                </c:pt>
                <c:pt idx="7">
                  <c:v>5.198826890856302</c:v>
                </c:pt>
                <c:pt idx="8">
                  <c:v>-4.7560633637609406</c:v>
                </c:pt>
                <c:pt idx="9">
                  <c:v>-33.078421613166192</c:v>
                </c:pt>
                <c:pt idx="10">
                  <c:v>-1.4016310300720374</c:v>
                </c:pt>
                <c:pt idx="11">
                  <c:v>-18.244681283452099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3-4FEE-947E-3D195BEAE9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Results!$F$30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72-49D0-8C58-EFEDC7D4F15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97E-4ECE-BC0E-D4EB17C5694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8F-41B9-BC71-2C664B091CF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Results!$F$31:$F$42</c:f>
              <c:numCache>
                <c:formatCode>#,##0.0</c:formatCode>
                <c:ptCount val="12"/>
                <c:pt idx="0">
                  <c:v>929.81476067241556</c:v>
                </c:pt>
                <c:pt idx="1">
                  <c:v>956.73114474071599</c:v>
                </c:pt>
                <c:pt idx="2">
                  <c:v>478.81191577177242</c:v>
                </c:pt>
                <c:pt idx="3">
                  <c:v>440.61365029760162</c:v>
                </c:pt>
                <c:pt idx="4">
                  <c:v>461.8103958644619</c:v>
                </c:pt>
                <c:pt idx="5">
                  <c:v>440.14345413395239</c:v>
                </c:pt>
                <c:pt idx="6">
                  <c:v>961.76446864893705</c:v>
                </c:pt>
                <c:pt idx="7">
                  <c:v>945.27836306231404</c:v>
                </c:pt>
                <c:pt idx="8">
                  <c:v>945.80875729273828</c:v>
                </c:pt>
                <c:pt idx="9">
                  <c:v>968.6577685522193</c:v>
                </c:pt>
                <c:pt idx="10">
                  <c:v>1068.3079276385545</c:v>
                </c:pt>
                <c:pt idx="11">
                  <c:v>1048.3096192179103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E-441A-A4C4-357392E4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Results!$G$30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8C-422C-B394-47D5C5BEFA2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8B1-4119-97B9-E6473AAAACD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3A-4861-9412-EC07D2FD03F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Results!$G$31:$G$42</c:f>
              <c:numCache>
                <c:formatCode>#,##0.0</c:formatCode>
                <c:ptCount val="12"/>
                <c:pt idx="0">
                  <c:v>432.27702800755156</c:v>
                </c:pt>
                <c:pt idx="1">
                  <c:v>451.68116018976735</c:v>
                </c:pt>
                <c:pt idx="2">
                  <c:v>206.5827055552875</c:v>
                </c:pt>
                <c:pt idx="3">
                  <c:v>185.43473568620291</c:v>
                </c:pt>
                <c:pt idx="4">
                  <c:v>187.778707409372</c:v>
                </c:pt>
                <c:pt idx="5">
                  <c:v>147.8278460517206</c:v>
                </c:pt>
                <c:pt idx="6">
                  <c:v>469.6029204478877</c:v>
                </c:pt>
                <c:pt idx="7">
                  <c:v>458.14296703685937</c:v>
                </c:pt>
                <c:pt idx="8">
                  <c:v>451.8778729771139</c:v>
                </c:pt>
                <c:pt idx="9">
                  <c:v>451.95991217263787</c:v>
                </c:pt>
                <c:pt idx="10">
                  <c:v>513.4358825258862</c:v>
                </c:pt>
                <c:pt idx="11">
                  <c:v>496.24079683634807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6-4740-A6EE-612130B7FF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7639306602992E-2"/>
          <c:y val="3.4920643649704701E-2"/>
          <c:w val="0.90251176568380009"/>
          <c:h val="0.652976105137395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Results!$B$68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Results!$C$68:$K$68</c:f>
              <c:numCache>
                <c:formatCode>#,##0.0</c:formatCode>
                <c:ptCount val="9"/>
                <c:pt idx="0">
                  <c:v>-175.46529940121795</c:v>
                </c:pt>
                <c:pt idx="1">
                  <c:v>-153.59804427151801</c:v>
                </c:pt>
                <c:pt idx="2">
                  <c:v>-101.61503880973848</c:v>
                </c:pt>
                <c:pt idx="3">
                  <c:v>-83.59679582429203</c:v>
                </c:pt>
                <c:pt idx="4">
                  <c:v>-130.80777614981506</c:v>
                </c:pt>
                <c:pt idx="5">
                  <c:v>-153.8309790935358</c:v>
                </c:pt>
                <c:pt idx="6">
                  <c:v>-87.732474202300409</c:v>
                </c:pt>
                <c:pt idx="7">
                  <c:v>0</c:v>
                </c:pt>
                <c:pt idx="8">
                  <c:v>-115.42649227017897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91B-9C19-9D8ED79E249F}"/>
            </c:ext>
          </c:extLst>
        </c:ser>
        <c:ser>
          <c:idx val="2"/>
          <c:order val="2"/>
          <c:tx>
            <c:strRef>
              <c:f>Results!$B$70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Results!$C$70:$K$70</c:f>
              <c:numCache>
                <c:formatCode>#,##0.0</c:formatCode>
                <c:ptCount val="9"/>
                <c:pt idx="0">
                  <c:v>-22.97132957353088</c:v>
                </c:pt>
                <c:pt idx="1">
                  <c:v>-16.840155761073468</c:v>
                </c:pt>
                <c:pt idx="2">
                  <c:v>-11.653492767903728</c:v>
                </c:pt>
                <c:pt idx="3">
                  <c:v>-8.9201086414653794</c:v>
                </c:pt>
                <c:pt idx="4">
                  <c:v>-12.737148817441732</c:v>
                </c:pt>
                <c:pt idx="5">
                  <c:v>-17.802735372440591</c:v>
                </c:pt>
                <c:pt idx="6">
                  <c:v>-12.801400809172117</c:v>
                </c:pt>
                <c:pt idx="7">
                  <c:v>0</c:v>
                </c:pt>
                <c:pt idx="8">
                  <c:v>-13.670881638713118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91B-9C19-9D8ED79E249F}"/>
            </c:ext>
          </c:extLst>
        </c:ser>
        <c:ser>
          <c:idx val="13"/>
          <c:order val="8"/>
          <c:tx>
            <c:strRef>
              <c:f>Results!$B$76</c:f>
              <c:strCache>
                <c:ptCount val="1"/>
                <c:pt idx="0">
                  <c:v>Avoided involuntary load shedding in NW Slopes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Results!$C$76:$K$76</c:f>
              <c:numCache>
                <c:formatCode>#,##0.0</c:formatCode>
                <c:ptCount val="9"/>
                <c:pt idx="0">
                  <c:v>702.37651889037534</c:v>
                </c:pt>
                <c:pt idx="1">
                  <c:v>702.37651889037534</c:v>
                </c:pt>
                <c:pt idx="2">
                  <c:v>355.50765153181823</c:v>
                </c:pt>
                <c:pt idx="3">
                  <c:v>318.81089586376186</c:v>
                </c:pt>
                <c:pt idx="4">
                  <c:v>355.50765153181823</c:v>
                </c:pt>
                <c:pt idx="5">
                  <c:v>355.50765153181823</c:v>
                </c:pt>
                <c:pt idx="6">
                  <c:v>672.67149599769277</c:v>
                </c:pt>
                <c:pt idx="7">
                  <c:v>0</c:v>
                </c:pt>
                <c:pt idx="8">
                  <c:v>672.67149599769277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E155-44EE-9922-B2E163925F06}"/>
            </c:ext>
          </c:extLst>
        </c:ser>
        <c:ser>
          <c:idx val="8"/>
          <c:order val="10"/>
          <c:tx>
            <c:strRef>
              <c:f>Results!$B$78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Results!$C$78:$K$78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0.75808244703095906</c:v>
                </c:pt>
                <c:pt idx="4">
                  <c:v>0</c:v>
                </c:pt>
                <c:pt idx="5">
                  <c:v>0</c:v>
                </c:pt>
                <c:pt idx="6">
                  <c:v>0.77033112956313865</c:v>
                </c:pt>
                <c:pt idx="7">
                  <c:v>0</c:v>
                </c:pt>
                <c:pt idx="8">
                  <c:v>0.77033112956313865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Results!$C$69:$N$69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0B1-491B-9C19-9D8ED79E249F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Results!$C$71:$N$71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155-44EE-9922-B2E163925F06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Results!$C$72:$N$72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0B1-491B-9C19-9D8ED79E249F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Results!$C$73:$N$73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0B1-491B-9C19-9D8ED79E249F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Results!$C$74:$N$74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0B1-491B-9C19-9D8ED79E249F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Results!$C$75:$N$75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0B1-491B-9C19-9D8ED79E249F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Results!$C$77:$N$77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0B1-491B-9C19-9D8ED79E249F}"/>
                  </c:ext>
                </c:extLst>
              </c15:ser>
            </c15:filteredBarSeries>
            <c15:filteredBarSeries>
              <c15:ser>
                <c:idx val="9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Results!$B$79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Results!$C$79:$N$79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0B1-491B-9C19-9D8ED79E249F}"/>
                  </c:ext>
                </c:extLst>
              </c15:ser>
            </c15:filteredBarSeries>
            <c15:filteredBarSeries>
              <c15:ser>
                <c:idx val="10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Results!$B$80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Results!$C$80:$N$80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B1-491B-9C19-9D8ED79E249F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3"/>
          <c:tx>
            <c:strRef>
              <c:f>Results!$B$81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xVal>
          <c:yVal>
            <c:numRef>
              <c:f>Results!$C$81:$N$81</c:f>
              <c:numCache>
                <c:formatCode>#,##0.0</c:formatCode>
                <c:ptCount val="12"/>
                <c:pt idx="0">
                  <c:v>503.93988991562651</c:v>
                </c:pt>
                <c:pt idx="1">
                  <c:v>531.93831885778388</c:v>
                </c:pt>
                <c:pt idx="2">
                  <c:v>242.23911995417603</c:v>
                </c:pt>
                <c:pt idx="3">
                  <c:v>227.05207384503541</c:v>
                </c:pt>
                <c:pt idx="4">
                  <c:v>211.96272656456145</c:v>
                </c:pt>
                <c:pt idx="5">
                  <c:v>183.87393706584183</c:v>
                </c:pt>
                <c:pt idx="6">
                  <c:v>572.90795211578336</c:v>
                </c:pt>
                <c:pt idx="7">
                  <c:v>550.8331031122807</c:v>
                </c:pt>
                <c:pt idx="8">
                  <c:v>544.34445321836381</c:v>
                </c:pt>
                <c:pt idx="9">
                  <c:v>552.93276984074646</c:v>
                </c:pt>
                <c:pt idx="10">
                  <c:v>618.38643242301532</c:v>
                </c:pt>
                <c:pt idx="11">
                  <c:v>601.95859569646166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630839646464648E-2"/>
          <c:y val="0.78415621266427715"/>
          <c:w val="0.91869948998426443"/>
          <c:h val="0.20351851851851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7335858585859"/>
          <c:y val="4.1726403823178014E-2"/>
          <c:w val="0.86317803030303031"/>
          <c:h val="0.626083034647550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Results!$AD$68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Results!$AE$68:$AM$68</c:f>
              <c:numCache>
                <c:formatCode>#,##0.0</c:formatCode>
                <c:ptCount val="9"/>
                <c:pt idx="0">
                  <c:v>-112.1602040524276</c:v>
                </c:pt>
                <c:pt idx="1">
                  <c:v>-94.074357254466747</c:v>
                </c:pt>
                <c:pt idx="2">
                  <c:v>-63.924306406977763</c:v>
                </c:pt>
                <c:pt idx="3">
                  <c:v>-50.330767450926906</c:v>
                </c:pt>
                <c:pt idx="4">
                  <c:v>-79.204250394222555</c:v>
                </c:pt>
                <c:pt idx="5">
                  <c:v>-93.426863609212788</c:v>
                </c:pt>
                <c:pt idx="6">
                  <c:v>-53.307367069113688</c:v>
                </c:pt>
                <c:pt idx="7">
                  <c:v>0</c:v>
                </c:pt>
                <c:pt idx="8">
                  <c:v>-67.795530971365991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D-471A-98C5-83AD2364C5F3}"/>
            </c:ext>
          </c:extLst>
        </c:ser>
        <c:ser>
          <c:idx val="2"/>
          <c:order val="2"/>
          <c:tx>
            <c:strRef>
              <c:f>Results!$AD$70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Results!$AE$70:$AM$70</c:f>
              <c:numCache>
                <c:formatCode>#,##0.0</c:formatCode>
                <c:ptCount val="9"/>
                <c:pt idx="0">
                  <c:v>-33.503415776554789</c:v>
                </c:pt>
                <c:pt idx="1">
                  <c:v>-24.672878506215433</c:v>
                </c:pt>
                <c:pt idx="2">
                  <c:v>-17.344010551117172</c:v>
                </c:pt>
                <c:pt idx="3">
                  <c:v>-13.295080379926691</c:v>
                </c:pt>
                <c:pt idx="4">
                  <c:v>-19.065586471182989</c:v>
                </c:pt>
                <c:pt idx="5">
                  <c:v>-26.509914986702217</c:v>
                </c:pt>
                <c:pt idx="6">
                  <c:v>-18.376858528160685</c:v>
                </c:pt>
                <c:pt idx="7">
                  <c:v>0</c:v>
                </c:pt>
                <c:pt idx="8">
                  <c:v>-19.844405982107425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D-471A-98C5-83AD2364C5F3}"/>
            </c:ext>
          </c:extLst>
        </c:ser>
        <c:ser>
          <c:idx val="8"/>
          <c:order val="8"/>
          <c:tx>
            <c:strRef>
              <c:f>Results!$AD$76</c:f>
              <c:strCache>
                <c:ptCount val="1"/>
                <c:pt idx="0">
                  <c:v>Avoided involuntary load shedding in NW Slopes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Results!$AE$76:$AM$76</c:f>
              <c:numCache>
                <c:formatCode>#,##0.0</c:formatCode>
                <c:ptCount val="9"/>
                <c:pt idx="0">
                  <c:v>1075.4783805013981</c:v>
                </c:pt>
                <c:pt idx="1">
                  <c:v>1075.4783805013981</c:v>
                </c:pt>
                <c:pt idx="2">
                  <c:v>560.08023272986736</c:v>
                </c:pt>
                <c:pt idx="3">
                  <c:v>503.49746503039268</c:v>
                </c:pt>
                <c:pt idx="4">
                  <c:v>560.08023272986736</c:v>
                </c:pt>
                <c:pt idx="5">
                  <c:v>560.08023272986736</c:v>
                </c:pt>
                <c:pt idx="6">
                  <c:v>1032.6983448437011</c:v>
                </c:pt>
                <c:pt idx="7">
                  <c:v>0</c:v>
                </c:pt>
                <c:pt idx="8">
                  <c:v>1032.6983448437011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8D-471A-98C5-83AD2364C5F3}"/>
            </c:ext>
          </c:extLst>
        </c:ser>
        <c:ser>
          <c:idx val="10"/>
          <c:order val="10"/>
          <c:tx>
            <c:strRef>
              <c:f>Results!$AD$78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Results!$AE$78:$AM$78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0.74203309806256745</c:v>
                </c:pt>
                <c:pt idx="4">
                  <c:v>0</c:v>
                </c:pt>
                <c:pt idx="5">
                  <c:v>0</c:v>
                </c:pt>
                <c:pt idx="6">
                  <c:v>0.75034940251040594</c:v>
                </c:pt>
                <c:pt idx="7">
                  <c:v>0</c:v>
                </c:pt>
                <c:pt idx="8">
                  <c:v>0.75034940251040594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D-471A-98C5-83AD2364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Results!$AD$69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Results!$AE$69:$AP$69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38D-471A-98C5-83AD2364C5F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Results!$AD$71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Results!$AE$71:$AP$71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38D-471A-98C5-83AD2364C5F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Results!$AD$72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Results!$AE$72:$AP$72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8D-471A-98C5-83AD2364C5F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Results!$AD$73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Results!$AE$73:$AP$73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38D-471A-98C5-83AD2364C5F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Results!$AD$74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Results!$AE$74:$AP$74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38D-471A-98C5-83AD2364C5F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Results!$AD$75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Results!$AE$75:$AP$75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38D-471A-98C5-83AD2364C5F3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Results!$AD$77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Results!$AE$77:$AP$77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38D-471A-98C5-83AD2364C5F3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3"/>
          <c:order val="13"/>
          <c:tx>
            <c:strRef>
              <c:f>Results!$AD$81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xVal>
          <c:yVal>
            <c:numRef>
              <c:f>Results!$AE$81:$AP$81</c:f>
              <c:numCache>
                <c:formatCode>#,##0.0</c:formatCode>
                <c:ptCount val="12"/>
                <c:pt idx="0">
                  <c:v>929.81476067241567</c:v>
                </c:pt>
                <c:pt idx="1">
                  <c:v>956.73114474071588</c:v>
                </c:pt>
                <c:pt idx="2">
                  <c:v>478.81191577177242</c:v>
                </c:pt>
                <c:pt idx="3">
                  <c:v>440.61365029760162</c:v>
                </c:pt>
                <c:pt idx="4">
                  <c:v>461.81039586446184</c:v>
                </c:pt>
                <c:pt idx="5">
                  <c:v>440.14345413395233</c:v>
                </c:pt>
                <c:pt idx="6">
                  <c:v>961.76446864893717</c:v>
                </c:pt>
                <c:pt idx="7">
                  <c:v>945.27836306231438</c:v>
                </c:pt>
                <c:pt idx="8">
                  <c:v>945.80875729273816</c:v>
                </c:pt>
                <c:pt idx="9">
                  <c:v>968.65776855221975</c:v>
                </c:pt>
                <c:pt idx="10">
                  <c:v>1068.307927638554</c:v>
                </c:pt>
                <c:pt idx="11">
                  <c:v>1048.3096192179103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69-4165-A0DC-DFAC1FD58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  <c:extLst>
          <c:ext xmlns:c15="http://schemas.microsoft.com/office/drawing/2012/chart" uri="{02D57815-91ED-43cb-92C2-25804820EDAC}">
            <c15:filteredScatterSeries>
              <c15:ser>
                <c:idx val="11"/>
                <c:order val="11"/>
                <c:tx>
                  <c:strRef>
                    <c:extLst>
                      <c:ext uri="{02D57815-91ED-43cb-92C2-25804820EDAC}">
                        <c15:formulaRef>
                          <c15:sqref>Results!$AD$79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Results!$AE$79:$AP$79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B-538D-471A-98C5-83AD2364C5F3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Results!$AD$80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Results!$AE$80:$AP$80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869-4165-A0DC-DFAC1FD58A5B}"/>
                  </c:ext>
                </c:extLst>
              </c15:ser>
            </c15:filteredScatterSeries>
          </c:ext>
        </c:extLst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065939614687979E-2"/>
          <c:y val="0.78087007168458777"/>
          <c:w val="0.81986812077062388"/>
          <c:h val="0.207458482676224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Results!$B$68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Results!$AS$68:$BA$68</c:f>
              <c:numCache>
                <c:formatCode>#,##0.0</c:formatCode>
                <c:ptCount val="9"/>
                <c:pt idx="0">
                  <c:v>-133.04964880466093</c:v>
                </c:pt>
                <c:pt idx="1">
                  <c:v>-118.42322371358401</c:v>
                </c:pt>
                <c:pt idx="2">
                  <c:v>-81.5862518528061</c:v>
                </c:pt>
                <c:pt idx="3">
                  <c:v>-74.60413398013884</c:v>
                </c:pt>
                <c:pt idx="4">
                  <c:v>-99.516865187349993</c:v>
                </c:pt>
                <c:pt idx="5">
                  <c:v>-134.05871931901561</c:v>
                </c:pt>
                <c:pt idx="6">
                  <c:v>-78.988013863452082</c:v>
                </c:pt>
                <c:pt idx="7">
                  <c:v>0</c:v>
                </c:pt>
                <c:pt idx="8">
                  <c:v>-95.996772761154332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749-869F-C127E09BFB4B}"/>
            </c:ext>
          </c:extLst>
        </c:ser>
        <c:ser>
          <c:idx val="2"/>
          <c:order val="2"/>
          <c:tx>
            <c:strRef>
              <c:f>Results!$B$70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Results!$AS$70:$BA$70</c:f>
              <c:numCache>
                <c:formatCode>#,##0.0</c:formatCode>
                <c:ptCount val="9"/>
                <c:pt idx="0">
                  <c:v>-19.875070493457937</c:v>
                </c:pt>
                <c:pt idx="1">
                  <c:v>-15.097363402319003</c:v>
                </c:pt>
                <c:pt idx="2">
                  <c:v>-10.197539875743251</c:v>
                </c:pt>
                <c:pt idx="3">
                  <c:v>-8.3328164921319079</c:v>
                </c:pt>
                <c:pt idx="4">
                  <c:v>-11.070924687114861</c:v>
                </c:pt>
                <c:pt idx="5">
                  <c:v>-16.479931913100586</c:v>
                </c:pt>
                <c:pt idx="6">
                  <c:v>-12.281148462555917</c:v>
                </c:pt>
                <c:pt idx="7">
                  <c:v>0</c:v>
                </c:pt>
                <c:pt idx="8">
                  <c:v>-12.99743703562765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E-4749-869F-C127E09BFB4B}"/>
            </c:ext>
          </c:extLst>
        </c:ser>
        <c:ser>
          <c:idx val="12"/>
          <c:order val="7"/>
          <c:tx>
            <c:strRef>
              <c:f>Results!$AR$76</c:f>
              <c:strCache>
                <c:ptCount val="1"/>
                <c:pt idx="0">
                  <c:v>Avoided involuntary load shedding in NW Slopes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Results!$AS$76:$BA$76</c:f>
              <c:numCache>
                <c:formatCode>#,##0.0</c:formatCode>
                <c:ptCount val="9"/>
                <c:pt idx="0">
                  <c:v>585.20174730567021</c:v>
                </c:pt>
                <c:pt idx="1">
                  <c:v>585.20174730567021</c:v>
                </c:pt>
                <c:pt idx="2">
                  <c:v>298.36649728383679</c:v>
                </c:pt>
                <c:pt idx="3">
                  <c:v>267.62483710673342</c:v>
                </c:pt>
                <c:pt idx="4">
                  <c:v>298.36649728383679</c:v>
                </c:pt>
                <c:pt idx="5">
                  <c:v>298.36649728383679</c:v>
                </c:pt>
                <c:pt idx="6">
                  <c:v>560.1130638985245</c:v>
                </c:pt>
                <c:pt idx="7">
                  <c:v>0</c:v>
                </c:pt>
                <c:pt idx="8">
                  <c:v>560.1130638985245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2-484E-BD23-E52E9BAEF188}"/>
            </c:ext>
          </c:extLst>
        </c:ser>
        <c:ser>
          <c:idx val="8"/>
          <c:order val="9"/>
          <c:tx>
            <c:strRef>
              <c:f>Results!$B$78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Results!$AS$78:$BA$78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0.7468490517402806</c:v>
                </c:pt>
                <c:pt idx="4">
                  <c:v>0</c:v>
                </c:pt>
                <c:pt idx="5">
                  <c:v>0</c:v>
                </c:pt>
                <c:pt idx="6">
                  <c:v>0.75901887537128154</c:v>
                </c:pt>
                <c:pt idx="7">
                  <c:v>0</c:v>
                </c:pt>
                <c:pt idx="8">
                  <c:v>0.75901887537128154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Results!$AS$69:$BB$69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78E-4749-869F-C127E09BFB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Results!$AS$72:$BB$72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78E-4749-869F-C127E09BFB4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Results!$AS$73:$BB$73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8E-4749-869F-C127E09BFB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Results!$AS$74:$BB$74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8E-4749-869F-C127E09BFB4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Results!$AS$75:$BB$75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8E-4749-869F-C127E09BFB4B}"/>
                  </c:ext>
                </c:extLst>
              </c15:ser>
            </c15:filteredBarSeries>
            <c15:filteredBarSeries>
              <c15:ser>
                <c:idx val="7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Results!$AS$77:$BB$77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8E-4749-869F-C127E09BFB4B}"/>
                  </c:ext>
                </c:extLst>
              </c15:ser>
            </c15:filteredBarSeries>
            <c15:filteredBarSeries>
              <c15:ser>
                <c:idx val="9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Results!$B$79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Results!$AS$79:$BB$79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78E-4749-869F-C127E09BFB4B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Results!$B$80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Results!$AS$80:$BB$80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8E-4749-869F-C127E09BFB4B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Results!$B$81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xVal>
          <c:yVal>
            <c:numRef>
              <c:f>Results!$AS$81:$BD$81</c:f>
              <c:numCache>
                <c:formatCode>#,##0.0</c:formatCode>
                <c:ptCount val="12"/>
                <c:pt idx="0">
                  <c:v>432.27702800755134</c:v>
                </c:pt>
                <c:pt idx="1">
                  <c:v>451.68116018976718</c:v>
                </c:pt>
                <c:pt idx="2">
                  <c:v>206.58270555528745</c:v>
                </c:pt>
                <c:pt idx="3">
                  <c:v>185.43473568620294</c:v>
                </c:pt>
                <c:pt idx="4">
                  <c:v>187.77870740937195</c:v>
                </c:pt>
                <c:pt idx="5">
                  <c:v>147.8278460517206</c:v>
                </c:pt>
                <c:pt idx="6">
                  <c:v>469.60292044788781</c:v>
                </c:pt>
                <c:pt idx="7">
                  <c:v>458.14296703685955</c:v>
                </c:pt>
                <c:pt idx="8">
                  <c:v>451.87787297711378</c:v>
                </c:pt>
                <c:pt idx="9">
                  <c:v>451.95991217263798</c:v>
                </c:pt>
                <c:pt idx="10">
                  <c:v>513.43588252588609</c:v>
                </c:pt>
                <c:pt idx="11">
                  <c:v>496.2407968363483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tables'!$B$79</c:f>
              <c:strCache>
                <c:ptCount val="1"/>
                <c:pt idx="0">
                  <c:v>Avoided fuel consumption from generation dispatch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tables'!$E$79:$AH$79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2-4CB2-95EA-8AF0EEEF1A0D}"/>
            </c:ext>
          </c:extLst>
        </c:ser>
        <c:ser>
          <c:idx val="1"/>
          <c:order val="1"/>
          <c:tx>
            <c:strRef>
              <c:f>'Chart tables'!$B$80</c:f>
              <c:strCache>
                <c:ptCount val="1"/>
                <c:pt idx="0">
                  <c:v>Avoided voluntary load curtailment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tables'!$E$80:$AH$80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2-4CB2-95EA-8AF0EEEF1A0D}"/>
            </c:ext>
          </c:extLst>
        </c:ser>
        <c:ser>
          <c:idx val="2"/>
          <c:order val="2"/>
          <c:tx>
            <c:strRef>
              <c:f>'Chart tables'!$B$81</c:f>
              <c:strCache>
                <c:ptCount val="1"/>
                <c:pt idx="0">
                  <c:v>Avoided involuntary load shedding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tables'!$E$81:$AH$81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F2-4CB2-95EA-8AF0EEEF1A0D}"/>
            </c:ext>
          </c:extLst>
        </c:ser>
        <c:ser>
          <c:idx val="3"/>
          <c:order val="3"/>
          <c:tx>
            <c:strRef>
              <c:f>'Chart tables'!$B$82</c:f>
              <c:strCache>
                <c:ptCount val="1"/>
                <c:pt idx="0">
                  <c:v>Avoided costs for non RIT-T proponent parties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tables'!$E$82:$AH$82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F2-4CB2-95EA-8AF0EEEF1A0D}"/>
            </c:ext>
          </c:extLst>
        </c:ser>
        <c:ser>
          <c:idx val="4"/>
          <c:order val="4"/>
          <c:tx>
            <c:strRef>
              <c:f>'Chart tables'!$B$83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tables'!$E$83:$AH$83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F2-4CB2-95EA-8AF0EEEF1A0D}"/>
            </c:ext>
          </c:extLst>
        </c:ser>
        <c:ser>
          <c:idx val="5"/>
          <c:order val="5"/>
          <c:tx>
            <c:strRef>
              <c:f>'Chart tables'!$B$84</c:f>
              <c:strCache>
                <c:ptCount val="1"/>
                <c:pt idx="0">
                  <c:v>Avoided unrelated TNSP expenditure (market benefits)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tables'!$E$84:$AH$84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F2-4CB2-95EA-8AF0EEEF1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7824464"/>
        <c:axId val="747822824"/>
      </c:barChart>
      <c:catAx>
        <c:axId val="74782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822824"/>
        <c:crosses val="autoZero"/>
        <c:auto val="1"/>
        <c:lblAlgn val="ctr"/>
        <c:lblOffset val="100"/>
        <c:noMultiLvlLbl val="0"/>
      </c:catAx>
      <c:valAx>
        <c:axId val="74782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82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7639306602992E-2"/>
          <c:y val="3.4920643649704701E-2"/>
          <c:w val="0.90251176568380009"/>
          <c:h val="0.660589904420549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Results!$B$68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Results!$Q$68:$Y$68</c:f>
              <c:numCache>
                <c:formatCode>#,##0.0</c:formatCode>
                <c:ptCount val="9"/>
                <c:pt idx="0">
                  <c:v>-72.062854621968782</c:v>
                </c:pt>
                <c:pt idx="1">
                  <c:v>-72.062854621968782</c:v>
                </c:pt>
                <c:pt idx="2">
                  <c:v>-57.466855061620329</c:v>
                </c:pt>
                <c:pt idx="3">
                  <c:v>-73.580873367800507</c:v>
                </c:pt>
                <c:pt idx="4">
                  <c:v>-57.466855061620329</c:v>
                </c:pt>
                <c:pt idx="5">
                  <c:v>-124.16591580239565</c:v>
                </c:pt>
                <c:pt idx="6">
                  <c:v>-79.239337352717982</c:v>
                </c:pt>
                <c:pt idx="7">
                  <c:v>0</c:v>
                </c:pt>
                <c:pt idx="8">
                  <c:v>-79.239337352717982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A-4906-880B-B39771C44C99}"/>
            </c:ext>
          </c:extLst>
        </c:ser>
        <c:ser>
          <c:idx val="2"/>
          <c:order val="2"/>
          <c:tx>
            <c:strRef>
              <c:f>Results!$B$70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Results!$Q$70:$Y$70</c:f>
              <c:numCache>
                <c:formatCode>#,##0.0</c:formatCode>
                <c:ptCount val="9"/>
                <c:pt idx="0">
                  <c:v>-6.3312142514733969</c:v>
                </c:pt>
                <c:pt idx="1">
                  <c:v>-6.3312142514733969</c:v>
                </c:pt>
                <c:pt idx="2">
                  <c:v>-3.3860057907740737</c:v>
                </c:pt>
                <c:pt idx="3">
                  <c:v>-4.3374851006103556</c:v>
                </c:pt>
                <c:pt idx="4">
                  <c:v>-3.3860057907740737</c:v>
                </c:pt>
                <c:pt idx="5">
                  <c:v>-8.1690827394169325</c:v>
                </c:pt>
                <c:pt idx="6">
                  <c:v>-7.7219516890583115</c:v>
                </c:pt>
                <c:pt idx="7">
                  <c:v>0</c:v>
                </c:pt>
                <c:pt idx="8">
                  <c:v>-7.7219516890583115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A-4906-880B-B39771C44C99}"/>
            </c:ext>
          </c:extLst>
        </c:ser>
        <c:ser>
          <c:idx val="13"/>
          <c:order val="8"/>
          <c:tx>
            <c:strRef>
              <c:f>Results!$B$76</c:f>
              <c:strCache>
                <c:ptCount val="1"/>
                <c:pt idx="0">
                  <c:v>Avoided involuntary load shedding in NW Slopes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Results!$Q$76:$Y$76</c:f>
              <c:numCache>
                <c:formatCode>#,##0.0</c:formatCode>
                <c:ptCount val="9"/>
                <c:pt idx="0">
                  <c:v>87.932829974744877</c:v>
                </c:pt>
                <c:pt idx="1">
                  <c:v>87.932829974744877</c:v>
                </c:pt>
                <c:pt idx="2">
                  <c:v>42.293588653050641</c:v>
                </c:pt>
                <c:pt idx="3">
                  <c:v>37.378758507022013</c:v>
                </c:pt>
                <c:pt idx="4">
                  <c:v>42.293588653050641</c:v>
                </c:pt>
                <c:pt idx="5">
                  <c:v>42.293588653050641</c:v>
                </c:pt>
                <c:pt idx="6">
                  <c:v>81.460613026193414</c:v>
                </c:pt>
                <c:pt idx="7">
                  <c:v>0</c:v>
                </c:pt>
                <c:pt idx="8">
                  <c:v>81.460613026193414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5EA-4906-880B-B39771C44C99}"/>
            </c:ext>
          </c:extLst>
        </c:ser>
        <c:ser>
          <c:idx val="8"/>
          <c:order val="10"/>
          <c:tx>
            <c:strRef>
              <c:f>Results!$B$78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Results!$Q$78:$Y$78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0.73026740544306545</c:v>
                </c:pt>
                <c:pt idx="4">
                  <c:v>0</c:v>
                </c:pt>
                <c:pt idx="5">
                  <c:v>0</c:v>
                </c:pt>
                <c:pt idx="6">
                  <c:v>0.74461265182192127</c:v>
                </c:pt>
                <c:pt idx="7">
                  <c:v>0</c:v>
                </c:pt>
                <c:pt idx="8">
                  <c:v>0.74461265182192127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A-4906-880B-B39771C44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Results!$C$69:$N$69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5EA-4906-880B-B39771C44C99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Results!$C$71:$N$71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5EA-4906-880B-B39771C44C99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Results!$C$72:$N$72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5EA-4906-880B-B39771C44C99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Results!$C$73:$N$73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5EA-4906-880B-B39771C44C99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Results!$C$74:$N$74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5EA-4906-880B-B39771C44C99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Results!$C$75:$N$75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5EA-4906-880B-B39771C44C99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Results!$C$77:$N$77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5EA-4906-880B-B39771C44C99}"/>
                  </c:ext>
                </c:extLst>
              </c15:ser>
            </c15:filteredBarSeries>
            <c15:filteredBarSeries>
              <c15:ser>
                <c:idx val="9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Results!$B$79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Results!$C$79:$N$79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5EA-4906-880B-B39771C44C99}"/>
                  </c:ext>
                </c:extLst>
              </c15:ser>
            </c15:filteredBarSeries>
            <c15:filteredBarSeries>
              <c15:ser>
                <c:idx val="10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Results!$B$80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Results!$C$80:$N$80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5EA-4906-880B-B39771C44C99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3"/>
          <c:tx>
            <c:strRef>
              <c:f>Results!$B$81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xVal>
          <c:yVal>
            <c:numRef>
              <c:f>Results!$Q$81:$AB$81</c:f>
              <c:numCache>
                <c:formatCode>#,##0.0</c:formatCode>
                <c:ptCount val="12"/>
                <c:pt idx="0">
                  <c:v>9.5387611013026969</c:v>
                </c:pt>
                <c:pt idx="1">
                  <c:v>9.5387611013026969</c:v>
                </c:pt>
                <c:pt idx="2">
                  <c:v>-18.559272199343759</c:v>
                </c:pt>
                <c:pt idx="3">
                  <c:v>-39.80933255594578</c:v>
                </c:pt>
                <c:pt idx="4">
                  <c:v>-18.559272199343759</c:v>
                </c:pt>
                <c:pt idx="5">
                  <c:v>-90.041409888761933</c:v>
                </c:pt>
                <c:pt idx="6">
                  <c:v>-4.7560633637609619</c:v>
                </c:pt>
                <c:pt idx="7">
                  <c:v>5.198826890856294</c:v>
                </c:pt>
                <c:pt idx="8">
                  <c:v>-4.7560633637609619</c:v>
                </c:pt>
                <c:pt idx="9">
                  <c:v>-33.078421613166114</c:v>
                </c:pt>
                <c:pt idx="10">
                  <c:v>-1.4016310300720392</c:v>
                </c:pt>
                <c:pt idx="11">
                  <c:v>-18.24468128345211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5EA-4906-880B-B39771C44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828757681082065E-2"/>
          <c:y val="0.79878375149342895"/>
          <c:w val="0.91869948998426443"/>
          <c:h val="0.18834528076463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615950</xdr:colOff>
      <xdr:row>5</xdr:row>
      <xdr:rowOff>84901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E124D2-36A2-4617-8091-1AAA7E40A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77800"/>
          <a:ext cx="1936750" cy="8151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190345</xdr:colOff>
      <xdr:row>5</xdr:row>
      <xdr:rowOff>50684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C4A841E-4F4E-4188-9F98-856015F76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251" t="34056" r="23117" b="36360"/>
        <a:stretch/>
      </xdr:blipFill>
      <xdr:spPr>
        <a:xfrm>
          <a:off x="3302000" y="177800"/>
          <a:ext cx="2162020" cy="768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7</xdr:col>
      <xdr:colOff>215900</xdr:colOff>
      <xdr:row>24</xdr:row>
      <xdr:rowOff>49523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A7BCEF-BB89-4FA3-8ABF-BE36A8D3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0400" y="1860550"/>
          <a:ext cx="4159250" cy="2576823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46</xdr:row>
      <xdr:rowOff>190499</xdr:rowOff>
    </xdr:from>
    <xdr:to>
      <xdr:col>6</xdr:col>
      <xdr:colOff>797893</xdr:colOff>
      <xdr:row>63</xdr:row>
      <xdr:rowOff>49713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EFD0C1-CB2D-4155-93FF-8EF4DC16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46</xdr:row>
      <xdr:rowOff>190499</xdr:rowOff>
    </xdr:from>
    <xdr:to>
      <xdr:col>21</xdr:col>
      <xdr:colOff>757071</xdr:colOff>
      <xdr:row>63</xdr:row>
      <xdr:rowOff>49713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8F786F-BE7F-4D74-A32B-193E0DFF6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46</xdr:row>
      <xdr:rowOff>190499</xdr:rowOff>
    </xdr:from>
    <xdr:to>
      <xdr:col>35</xdr:col>
      <xdr:colOff>757072</xdr:colOff>
      <xdr:row>63</xdr:row>
      <xdr:rowOff>49713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903B09-B41D-4B29-96EC-D98DE44C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0</xdr:colOff>
      <xdr:row>46</xdr:row>
      <xdr:rowOff>190499</xdr:rowOff>
    </xdr:from>
    <xdr:to>
      <xdr:col>49</xdr:col>
      <xdr:colOff>757072</xdr:colOff>
      <xdr:row>63</xdr:row>
      <xdr:rowOff>49713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AD01-314D-4906-A303-FD2896066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84</xdr:row>
      <xdr:rowOff>81643</xdr:rowOff>
    </xdr:from>
    <xdr:to>
      <xdr:col>6</xdr:col>
      <xdr:colOff>797893</xdr:colOff>
      <xdr:row>103</xdr:row>
      <xdr:rowOff>68678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CD598D-EF59-4DFE-B2D4-E25A7E8C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3173</xdr:colOff>
      <xdr:row>84</xdr:row>
      <xdr:rowOff>0</xdr:rowOff>
    </xdr:from>
    <xdr:to>
      <xdr:col>35</xdr:col>
      <xdr:colOff>760245</xdr:colOff>
      <xdr:row>102</xdr:row>
      <xdr:rowOff>163928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D1D96-D79C-40A3-A3C4-5346818AE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680357</xdr:colOff>
      <xdr:row>84</xdr:row>
      <xdr:rowOff>42335</xdr:rowOff>
    </xdr:from>
    <xdr:to>
      <xdr:col>51</xdr:col>
      <xdr:colOff>169334</xdr:colOff>
      <xdr:row>103</xdr:row>
      <xdr:rowOff>87992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1DB9379-4DF4-4CA2-A995-4ED337D4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220850</xdr:colOff>
      <xdr:row>123</xdr:row>
      <xdr:rowOff>117750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84AFF9-5BEA-4DC6-AE71-20754289B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495300</xdr:colOff>
      <xdr:row>83</xdr:row>
      <xdr:rowOff>133350</xdr:rowOff>
    </xdr:from>
    <xdr:to>
      <xdr:col>21</xdr:col>
      <xdr:colOff>572014</xdr:colOff>
      <xdr:row>102</xdr:row>
      <xdr:rowOff>120386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644908B-8BE8-44E8-92CD-13173E3CA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162</xdr:row>
      <xdr:rowOff>0</xdr:rowOff>
    </xdr:from>
    <xdr:to>
      <xdr:col>15</xdr:col>
      <xdr:colOff>537935</xdr:colOff>
      <xdr:row>184</xdr:row>
      <xdr:rowOff>92075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E9D780A-9C91-4AC6-8E7C-077030A21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127</xdr:row>
      <xdr:rowOff>0</xdr:rowOff>
    </xdr:from>
    <xdr:to>
      <xdr:col>3</xdr:col>
      <xdr:colOff>290357</xdr:colOff>
      <xdr:row>140</xdr:row>
      <xdr:rowOff>40393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AF40FE98-4576-4D8A-A169-433906525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13607</xdr:colOff>
      <xdr:row>140</xdr:row>
      <xdr:rowOff>13607</xdr:rowOff>
    </xdr:from>
    <xdr:to>
      <xdr:col>3</xdr:col>
      <xdr:colOff>303964</xdr:colOff>
      <xdr:row>153</xdr:row>
      <xdr:rowOff>54000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B82A674-12C5-4145-BF42-5A7C11B53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367392</xdr:colOff>
      <xdr:row>127</xdr:row>
      <xdr:rowOff>27215</xdr:rowOff>
    </xdr:from>
    <xdr:to>
      <xdr:col>7</xdr:col>
      <xdr:colOff>576106</xdr:colOff>
      <xdr:row>140</xdr:row>
      <xdr:rowOff>67608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98BC090D-F572-4DA9-97D0-C0060CEF3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367389</xdr:colOff>
      <xdr:row>140</xdr:row>
      <xdr:rowOff>13607</xdr:rowOff>
    </xdr:from>
    <xdr:to>
      <xdr:col>7</xdr:col>
      <xdr:colOff>576103</xdr:colOff>
      <xdr:row>153</xdr:row>
      <xdr:rowOff>54000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F8BDA185-D664-4532-9ADA-C46E5837B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iam Hickey" id="{8C6E703E-18E0-43C2-A982-5904F3A5AC56}" userId="S::Liam.Hickey@houstonkemp.com::538db55b-2d79-4b4d-b0b5-e86632844967" providerId="AD"/>
</personList>
</file>

<file path=xl/theme/theme1.xml><?xml version="1.0" encoding="utf-8"?>
<a:theme xmlns:a="http://schemas.openxmlformats.org/drawingml/2006/main" name="Transgrid">
  <a:themeElements>
    <a:clrScheme name="Tansgrid">
      <a:dk1>
        <a:sysClr val="windowText" lastClr="000000"/>
      </a:dk1>
      <a:lt1>
        <a:sysClr val="window" lastClr="FFFFFF"/>
      </a:lt1>
      <a:dk2>
        <a:srgbClr val="BFBFBF"/>
      </a:dk2>
      <a:lt2>
        <a:srgbClr val="0066BE"/>
      </a:lt2>
      <a:accent1>
        <a:srgbClr val="47A843"/>
      </a:accent1>
      <a:accent2>
        <a:srgbClr val="B2D83A"/>
      </a:accent2>
      <a:accent3>
        <a:srgbClr val="0066BE"/>
      </a:accent3>
      <a:accent4>
        <a:srgbClr val="EC7023"/>
      </a:accent4>
      <a:accent5>
        <a:srgbClr val="DF2A2A"/>
      </a:accent5>
      <a:accent6>
        <a:srgbClr val="4D3097"/>
      </a:accent6>
      <a:hlink>
        <a:srgbClr val="0066BE"/>
      </a:hlink>
      <a:folHlink>
        <a:srgbClr val="4D3097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60" dT="2022-06-07T07:41:50.94" personId="{8C6E703E-18E0-43C2-A982-5904F3A5AC56}" id="{F473E10E-5AF8-44DB-B15D-88F6FA921177}">
    <text>Zeroes such that build period matches the above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9D80-C32D-43FC-936A-1E09F22D0303}">
  <dimension ref="B8:L16"/>
  <sheetViews>
    <sheetView showGridLines="0" tabSelected="1" workbookViewId="0">
      <selection activeCell="B8" sqref="B8"/>
    </sheetView>
  </sheetViews>
  <sheetFormatPr defaultColWidth="8.625" defaultRowHeight="14.25" x14ac:dyDescent="0.2"/>
  <cols>
    <col min="1" max="9" width="8.625" style="150"/>
    <col min="10" max="10" width="13.125" style="150" customWidth="1"/>
    <col min="11" max="11" width="11.375" style="150" customWidth="1"/>
    <col min="12" max="12" width="21.25" style="150" customWidth="1"/>
    <col min="13" max="16384" width="8.625" style="150"/>
  </cols>
  <sheetData>
    <row r="8" spans="2:12" ht="20.25" x14ac:dyDescent="0.3">
      <c r="B8" s="151" t="s">
        <v>157</v>
      </c>
    </row>
    <row r="10" spans="2:12" ht="15" thickBot="1" x14ac:dyDescent="0.25"/>
    <row r="11" spans="2:12" ht="15.75" x14ac:dyDescent="0.2">
      <c r="J11" s="152" t="s">
        <v>151</v>
      </c>
      <c r="K11" s="153"/>
      <c r="L11" s="154"/>
    </row>
    <row r="12" spans="2:12" ht="15" x14ac:dyDescent="0.2">
      <c r="J12" s="155" t="s">
        <v>152</v>
      </c>
      <c r="K12" s="80"/>
      <c r="L12" s="54"/>
    </row>
    <row r="13" spans="2:12" ht="15" x14ac:dyDescent="0.2">
      <c r="J13" s="156" t="s">
        <v>153</v>
      </c>
      <c r="K13" s="76"/>
      <c r="L13" s="54"/>
    </row>
    <row r="14" spans="2:12" ht="15" x14ac:dyDescent="0.2">
      <c r="J14" s="157" t="s">
        <v>154</v>
      </c>
      <c r="K14" s="158"/>
      <c r="L14" s="54"/>
    </row>
    <row r="15" spans="2:12" ht="15" x14ac:dyDescent="0.2">
      <c r="J15" s="159" t="s">
        <v>155</v>
      </c>
      <c r="K15" s="68"/>
      <c r="L15" s="54"/>
    </row>
    <row r="16" spans="2:12" ht="15.75" thickBot="1" x14ac:dyDescent="0.25">
      <c r="J16" s="160" t="s">
        <v>156</v>
      </c>
      <c r="K16" s="161"/>
      <c r="L16" s="5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64BC-ACB3-4DE7-9272-D791D78B32DD}">
  <sheetPr>
    <tabColor theme="9"/>
  </sheetPr>
  <dimension ref="A2:AA280"/>
  <sheetViews>
    <sheetView showGridLines="0" zoomScale="70" zoomScaleNormal="70" workbookViewId="0">
      <selection activeCell="B2" sqref="B2"/>
    </sheetView>
  </sheetViews>
  <sheetFormatPr defaultRowHeight="14.25" x14ac:dyDescent="0.2"/>
  <cols>
    <col min="1" max="1" width="12.75" customWidth="1"/>
    <col min="2" max="2" width="12.875" customWidth="1"/>
    <col min="6" max="6" width="15" style="41" customWidth="1"/>
    <col min="7" max="7" width="11.375" customWidth="1"/>
    <col min="8" max="8" width="11.25" customWidth="1"/>
    <col min="9" max="9" width="11.75" customWidth="1"/>
    <col min="10" max="10" width="12.625" customWidth="1"/>
    <col min="11" max="11" width="11.5" customWidth="1"/>
    <col min="12" max="13" width="11.625" customWidth="1"/>
    <col min="14" max="14" width="11.375" customWidth="1"/>
    <col min="15" max="26" width="10.5" customWidth="1"/>
  </cols>
  <sheetData>
    <row r="2" spans="2:26" ht="19.5" x14ac:dyDescent="0.3">
      <c r="B2" s="25" t="s">
        <v>56</v>
      </c>
      <c r="C2" s="25" t="s">
        <v>43</v>
      </c>
      <c r="D2" s="25"/>
      <c r="E2" s="1"/>
      <c r="F2" s="4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4" spans="2:26" ht="15" x14ac:dyDescent="0.25">
      <c r="B4" s="29" t="s">
        <v>43</v>
      </c>
      <c r="C4" s="9"/>
      <c r="D4" s="9"/>
      <c r="E4" s="30"/>
      <c r="F4" s="42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2:26" ht="15" x14ac:dyDescent="0.25">
      <c r="B5" s="31" t="s">
        <v>25</v>
      </c>
      <c r="C5" s="31"/>
      <c r="D5" s="31"/>
      <c r="E5" s="32" t="s">
        <v>17</v>
      </c>
      <c r="F5" s="33" t="s">
        <v>44</v>
      </c>
      <c r="G5" s="33">
        <v>2023</v>
      </c>
      <c r="H5" s="33">
        <v>2024</v>
      </c>
      <c r="I5" s="33">
        <v>2025</v>
      </c>
      <c r="J5" s="33">
        <v>2026</v>
      </c>
      <c r="K5" s="33">
        <v>2027</v>
      </c>
      <c r="L5" s="33">
        <v>2028</v>
      </c>
      <c r="M5" s="33">
        <v>2029</v>
      </c>
      <c r="N5" s="33">
        <v>2030</v>
      </c>
      <c r="O5" s="33">
        <v>2031</v>
      </c>
      <c r="P5" s="33">
        <v>2032</v>
      </c>
      <c r="Q5" s="33">
        <v>2033</v>
      </c>
      <c r="R5" s="33">
        <v>2034</v>
      </c>
      <c r="S5" s="33">
        <v>2035</v>
      </c>
      <c r="T5" s="33">
        <v>2036</v>
      </c>
      <c r="U5" s="33">
        <v>2037</v>
      </c>
      <c r="V5" s="33">
        <v>2038</v>
      </c>
      <c r="W5" s="33">
        <v>2039</v>
      </c>
      <c r="X5" s="33">
        <v>2040</v>
      </c>
      <c r="Y5" s="33">
        <v>2041</v>
      </c>
      <c r="Z5" s="33">
        <v>2042</v>
      </c>
    </row>
    <row r="6" spans="2:26" x14ac:dyDescent="0.2">
      <c r="B6" s="34" t="s">
        <v>98</v>
      </c>
      <c r="C6" s="35"/>
      <c r="D6" s="35"/>
      <c r="E6" s="36" t="s">
        <v>26</v>
      </c>
      <c r="F6" s="169">
        <v>432277028.00755155</v>
      </c>
      <c r="G6" s="170">
        <v>-2962774.1491092397</v>
      </c>
      <c r="H6" s="170">
        <v>-12680614.743636319</v>
      </c>
      <c r="I6" s="170">
        <v>-67951415.42722863</v>
      </c>
      <c r="J6" s="170">
        <v>17400219.47081317</v>
      </c>
      <c r="K6" s="170">
        <v>163456018.5105786</v>
      </c>
      <c r="L6" s="170">
        <v>178378384.10644925</v>
      </c>
      <c r="M6" s="170">
        <v>232464833.47051567</v>
      </c>
      <c r="N6" s="170">
        <v>-2149901.6768199997</v>
      </c>
      <c r="O6" s="170">
        <v>-2149901.6768199997</v>
      </c>
      <c r="P6" s="170">
        <v>-2149901.6768199997</v>
      </c>
      <c r="Q6" s="170">
        <v>-2149901.6768199997</v>
      </c>
      <c r="R6" s="170">
        <v>-2149901.6768199997</v>
      </c>
      <c r="S6" s="170">
        <v>-2149901.6768199997</v>
      </c>
      <c r="T6" s="170">
        <v>-2149901.6768199997</v>
      </c>
      <c r="U6" s="170">
        <v>-2149901.6768199997</v>
      </c>
      <c r="V6" s="170">
        <v>-2149901.6768199997</v>
      </c>
      <c r="W6" s="170">
        <v>-2149901.6768199997</v>
      </c>
      <c r="X6" s="170">
        <v>-2149901.6768199997</v>
      </c>
      <c r="Y6" s="170">
        <v>-2149901.6768199997</v>
      </c>
      <c r="Z6" s="170">
        <v>115939256.1109741</v>
      </c>
    </row>
    <row r="7" spans="2:26" x14ac:dyDescent="0.2">
      <c r="B7" s="34" t="s">
        <v>99</v>
      </c>
      <c r="C7" s="35"/>
      <c r="D7" s="35"/>
      <c r="E7" s="36" t="s">
        <v>26</v>
      </c>
      <c r="F7" s="169">
        <v>451681160.18976736</v>
      </c>
      <c r="G7" s="170">
        <v>-2484204.7101433477</v>
      </c>
      <c r="H7" s="170">
        <v>-12010179.040515456</v>
      </c>
      <c r="I7" s="170">
        <v>-66844764.653611794</v>
      </c>
      <c r="J7" s="170">
        <v>74071653.94066228</v>
      </c>
      <c r="K7" s="170">
        <v>147557807.7563808</v>
      </c>
      <c r="L7" s="170">
        <v>168032463.38072351</v>
      </c>
      <c r="M7" s="170">
        <v>207071366.30102652</v>
      </c>
      <c r="N7" s="170">
        <v>-1688816.3220200003</v>
      </c>
      <c r="O7" s="170">
        <v>-1688816.3220200003</v>
      </c>
      <c r="P7" s="170">
        <v>-1688816.3220200003</v>
      </c>
      <c r="Q7" s="170">
        <v>-1688816.3220200003</v>
      </c>
      <c r="R7" s="170">
        <v>-1688816.3220200003</v>
      </c>
      <c r="S7" s="170">
        <v>-1688816.3220200003</v>
      </c>
      <c r="T7" s="170">
        <v>-1688816.3220200003</v>
      </c>
      <c r="U7" s="170">
        <v>-1688816.3220200003</v>
      </c>
      <c r="V7" s="170">
        <v>-1688816.3220200003</v>
      </c>
      <c r="W7" s="170">
        <v>-1688816.3220200003</v>
      </c>
      <c r="X7" s="170">
        <v>-1688816.3220200003</v>
      </c>
      <c r="Y7" s="170">
        <v>-1688816.3220200003</v>
      </c>
      <c r="Z7" s="170">
        <v>128462582.10789366</v>
      </c>
    </row>
    <row r="8" spans="2:26" x14ac:dyDescent="0.2">
      <c r="B8" s="34" t="s">
        <v>100</v>
      </c>
      <c r="C8" s="35"/>
      <c r="D8" s="35"/>
      <c r="E8" s="36" t="s">
        <v>26</v>
      </c>
      <c r="F8" s="169">
        <v>206582705.55528751</v>
      </c>
      <c r="G8" s="170">
        <v>-769845.57500690653</v>
      </c>
      <c r="H8" s="170">
        <v>-4066632.3383412184</v>
      </c>
      <c r="I8" s="170">
        <v>-5802342.2687117746</v>
      </c>
      <c r="J8" s="170">
        <v>-10377312.252924642</v>
      </c>
      <c r="K8" s="170">
        <v>-66353559.891785868</v>
      </c>
      <c r="L8" s="170">
        <v>85168121.504421547</v>
      </c>
      <c r="M8" s="170">
        <v>233382998.2697565</v>
      </c>
      <c r="N8" s="170">
        <v>-1231736.9754468868</v>
      </c>
      <c r="O8" s="170">
        <v>-1231736.9754468868</v>
      </c>
      <c r="P8" s="170">
        <v>-1231736.9754468868</v>
      </c>
      <c r="Q8" s="170">
        <v>-1231736.9754468868</v>
      </c>
      <c r="R8" s="170">
        <v>-1231736.9754468868</v>
      </c>
      <c r="S8" s="170">
        <v>-1231736.9754468868</v>
      </c>
      <c r="T8" s="170">
        <v>-1231736.9754468868</v>
      </c>
      <c r="U8" s="170">
        <v>-1231736.9754468868</v>
      </c>
      <c r="V8" s="170">
        <v>-1231736.9754468868</v>
      </c>
      <c r="W8" s="170">
        <v>-1231736.9754468868</v>
      </c>
      <c r="X8" s="170">
        <v>-1231736.9754468868</v>
      </c>
      <c r="Y8" s="170">
        <v>-1231736.9754468868</v>
      </c>
      <c r="Z8" s="170">
        <v>96715646.252775744</v>
      </c>
    </row>
    <row r="9" spans="2:26" x14ac:dyDescent="0.2">
      <c r="B9" s="34" t="s">
        <v>101</v>
      </c>
      <c r="C9" s="35"/>
      <c r="D9" s="35"/>
      <c r="E9" s="36" t="s">
        <v>26</v>
      </c>
      <c r="F9" s="169">
        <v>185434735.68620291</v>
      </c>
      <c r="G9" s="170">
        <v>-1024975.9944115821</v>
      </c>
      <c r="H9" s="170">
        <v>-4172008.2172717289</v>
      </c>
      <c r="I9" s="170">
        <v>-6888294.4643161511</v>
      </c>
      <c r="J9" s="170">
        <v>-41721405.519986488</v>
      </c>
      <c r="K9" s="170">
        <v>-60973941.811446257</v>
      </c>
      <c r="L9" s="170">
        <v>91258790.742727771</v>
      </c>
      <c r="M9" s="170">
        <v>233586583.25978374</v>
      </c>
      <c r="N9" s="170">
        <v>-1028151.9854196475</v>
      </c>
      <c r="O9" s="170">
        <v>-981081.508957532</v>
      </c>
      <c r="P9" s="170">
        <v>-981081.508957532</v>
      </c>
      <c r="Q9" s="170">
        <v>-981081.508957532</v>
      </c>
      <c r="R9" s="170">
        <v>-981081.508957532</v>
      </c>
      <c r="S9" s="170">
        <v>-981081.508957532</v>
      </c>
      <c r="T9" s="170">
        <v>-894785.63544365345</v>
      </c>
      <c r="U9" s="170">
        <v>-894785.63544365345</v>
      </c>
      <c r="V9" s="170">
        <v>-894785.63544365345</v>
      </c>
      <c r="W9" s="170">
        <v>-894785.63544365345</v>
      </c>
      <c r="X9" s="170">
        <v>-894785.63544365345</v>
      </c>
      <c r="Y9" s="170">
        <v>-667278.33254342829</v>
      </c>
      <c r="Z9" s="170">
        <v>89619446.575387508</v>
      </c>
    </row>
    <row r="10" spans="2:26" x14ac:dyDescent="0.2">
      <c r="B10" s="34" t="s">
        <v>102</v>
      </c>
      <c r="C10" s="35"/>
      <c r="D10" s="35"/>
      <c r="E10" s="36" t="s">
        <v>26</v>
      </c>
      <c r="F10" s="169">
        <v>187778707.409372</v>
      </c>
      <c r="G10" s="170">
        <v>-769845.57500690653</v>
      </c>
      <c r="H10" s="170">
        <v>-4134646.8552985145</v>
      </c>
      <c r="I10" s="170">
        <v>-5985340.9199580001</v>
      </c>
      <c r="J10" s="170">
        <v>-11099727.963167032</v>
      </c>
      <c r="K10" s="170">
        <v>-89057474.028905034</v>
      </c>
      <c r="L10" s="170">
        <v>63958757.385522656</v>
      </c>
      <c r="M10" s="170">
        <v>240214177.70115048</v>
      </c>
      <c r="N10" s="170">
        <v>-1367951.3179068873</v>
      </c>
      <c r="O10" s="170">
        <v>-1367951.3179068873</v>
      </c>
      <c r="P10" s="170">
        <v>-1367951.3179068873</v>
      </c>
      <c r="Q10" s="170">
        <v>-1367951.3179068873</v>
      </c>
      <c r="R10" s="170">
        <v>-1367951.3179068873</v>
      </c>
      <c r="S10" s="170">
        <v>-1367951.3179068873</v>
      </c>
      <c r="T10" s="170">
        <v>-1367951.3179068873</v>
      </c>
      <c r="U10" s="170">
        <v>-1367951.3179068873</v>
      </c>
      <c r="V10" s="170">
        <v>-1367951.3179068873</v>
      </c>
      <c r="W10" s="170">
        <v>-1367951.3179068873</v>
      </c>
      <c r="X10" s="170">
        <v>-1367951.3179068873</v>
      </c>
      <c r="Y10" s="170">
        <v>-1367951.3179068873</v>
      </c>
      <c r="Z10" s="170">
        <v>128289442.08137977</v>
      </c>
    </row>
    <row r="11" spans="2:26" x14ac:dyDescent="0.2">
      <c r="B11" s="34" t="s">
        <v>103</v>
      </c>
      <c r="C11" s="35"/>
      <c r="D11" s="35"/>
      <c r="E11" s="36" t="s">
        <v>26</v>
      </c>
      <c r="F11" s="169">
        <v>147827846.05172059</v>
      </c>
      <c r="G11" s="170">
        <v>-1263979.0301521169</v>
      </c>
      <c r="H11" s="170">
        <v>-4762177.5339715201</v>
      </c>
      <c r="I11" s="170">
        <v>-8925982.7656261642</v>
      </c>
      <c r="J11" s="170">
        <v>-58960854.79035677</v>
      </c>
      <c r="K11" s="170">
        <v>-148104930.08861303</v>
      </c>
      <c r="L11" s="170">
        <v>131011341.50937013</v>
      </c>
      <c r="M11" s="170">
        <v>232574116.04680341</v>
      </c>
      <c r="N11" s="170">
        <v>-2040619.1983999999</v>
      </c>
      <c r="O11" s="170">
        <v>-2040619.1983999999</v>
      </c>
      <c r="P11" s="170">
        <v>-2040619.1983999999</v>
      </c>
      <c r="Q11" s="170">
        <v>-2040619.1983999999</v>
      </c>
      <c r="R11" s="170">
        <v>-2040619.1983999999</v>
      </c>
      <c r="S11" s="170">
        <v>-2040619.1983999999</v>
      </c>
      <c r="T11" s="170">
        <v>-2040619.1983999999</v>
      </c>
      <c r="U11" s="170">
        <v>-2040619.1983999999</v>
      </c>
      <c r="V11" s="170">
        <v>-2040619.1983999999</v>
      </c>
      <c r="W11" s="170">
        <v>-2040619.1983999999</v>
      </c>
      <c r="X11" s="170">
        <v>-2040619.1983999999</v>
      </c>
      <c r="Y11" s="170">
        <v>-2040619.1983999999</v>
      </c>
      <c r="Z11" s="170">
        <v>159181446.30482689</v>
      </c>
    </row>
    <row r="12" spans="2:26" x14ac:dyDescent="0.2">
      <c r="B12" s="34" t="s">
        <v>104</v>
      </c>
      <c r="C12" s="35"/>
      <c r="D12" s="35"/>
      <c r="E12" s="36" t="s">
        <v>26</v>
      </c>
      <c r="F12" s="169">
        <v>469602920.44788772</v>
      </c>
      <c r="G12" s="170">
        <v>-1767832.6166763143</v>
      </c>
      <c r="H12" s="170">
        <v>-6421094.0405787965</v>
      </c>
      <c r="I12" s="170">
        <v>-27733274.331192959</v>
      </c>
      <c r="J12" s="170">
        <v>-16464800.881957194</v>
      </c>
      <c r="K12" s="170">
        <v>189253392.04194629</v>
      </c>
      <c r="L12" s="170">
        <v>189907579.36682034</v>
      </c>
      <c r="M12" s="170">
        <v>233343099.59488374</v>
      </c>
      <c r="N12" s="170">
        <v>-1271635.6503196475</v>
      </c>
      <c r="O12" s="170">
        <v>-1224565.173857532</v>
      </c>
      <c r="P12" s="170">
        <v>-1224565.173857532</v>
      </c>
      <c r="Q12" s="170">
        <v>-1224565.173857532</v>
      </c>
      <c r="R12" s="170">
        <v>-1224565.173857532</v>
      </c>
      <c r="S12" s="170">
        <v>-1224565.173857532</v>
      </c>
      <c r="T12" s="170">
        <v>-1138269.3003436534</v>
      </c>
      <c r="U12" s="170">
        <v>-1138269.3003436534</v>
      </c>
      <c r="V12" s="170">
        <v>-1138269.3003436534</v>
      </c>
      <c r="W12" s="170">
        <v>-1138269.3003436534</v>
      </c>
      <c r="X12" s="170">
        <v>-1138269.3003436534</v>
      </c>
      <c r="Y12" s="170">
        <v>-910761.99744342826</v>
      </c>
      <c r="Z12" s="170">
        <v>82072908.46812351</v>
      </c>
    </row>
    <row r="13" spans="2:26" x14ac:dyDescent="0.2">
      <c r="B13" s="34" t="s">
        <v>105</v>
      </c>
      <c r="C13" s="35"/>
      <c r="D13" s="35"/>
      <c r="E13" s="36" t="s">
        <v>26</v>
      </c>
      <c r="F13" s="169">
        <v>458142967.03685939</v>
      </c>
      <c r="G13" s="170" t="s">
        <v>190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</row>
    <row r="14" spans="2:26" x14ac:dyDescent="0.2">
      <c r="B14" s="34" t="s">
        <v>106</v>
      </c>
      <c r="C14" s="35"/>
      <c r="D14" s="35"/>
      <c r="E14" s="36" t="s">
        <v>26</v>
      </c>
      <c r="F14" s="169">
        <v>451877872.9771139</v>
      </c>
      <c r="G14" s="170">
        <v>-1652339.0631293668</v>
      </c>
      <c r="H14" s="170">
        <v>-6406709.852800359</v>
      </c>
      <c r="I14" s="170">
        <v>-27514006.010651425</v>
      </c>
      <c r="J14" s="170">
        <v>-11213134.670739584</v>
      </c>
      <c r="K14" s="170">
        <v>170822108.83181617</v>
      </c>
      <c r="L14" s="170">
        <v>158047286.082232</v>
      </c>
      <c r="M14" s="170">
        <v>240174279.02627772</v>
      </c>
      <c r="N14" s="170">
        <v>-1407849.9927796475</v>
      </c>
      <c r="O14" s="170">
        <v>-1360779.5163175319</v>
      </c>
      <c r="P14" s="170">
        <v>-1360779.5163175319</v>
      </c>
      <c r="Q14" s="170">
        <v>-1360779.5163175319</v>
      </c>
      <c r="R14" s="170">
        <v>-1360779.5163175319</v>
      </c>
      <c r="S14" s="170">
        <v>-1360779.5163175319</v>
      </c>
      <c r="T14" s="170">
        <v>-1274483.6428036534</v>
      </c>
      <c r="U14" s="170">
        <v>-1274483.6428036534</v>
      </c>
      <c r="V14" s="170">
        <v>-1274483.6428036534</v>
      </c>
      <c r="W14" s="170">
        <v>-1274483.6428036534</v>
      </c>
      <c r="X14" s="170">
        <v>-1274483.6428036534</v>
      </c>
      <c r="Y14" s="170">
        <v>-1046976.3399034282</v>
      </c>
      <c r="Z14" s="170">
        <v>114170551.67592609</v>
      </c>
    </row>
    <row r="15" spans="2:26" x14ac:dyDescent="0.2">
      <c r="B15" s="34" t="s">
        <v>119</v>
      </c>
      <c r="C15" s="35"/>
      <c r="D15" s="35"/>
      <c r="E15" s="36" t="s">
        <v>26</v>
      </c>
      <c r="F15" s="169">
        <v>451959912.17263788</v>
      </c>
      <c r="G15" s="170" t="s">
        <v>190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</row>
    <row r="16" spans="2:26" s="81" customFormat="1" x14ac:dyDescent="0.2">
      <c r="B16" s="34" t="s">
        <v>120</v>
      </c>
      <c r="C16" s="35"/>
      <c r="D16" s="35"/>
      <c r="E16" s="36" t="s">
        <v>26</v>
      </c>
      <c r="F16" s="169">
        <v>513435882.52588618</v>
      </c>
      <c r="G16" s="170" t="s">
        <v>190</v>
      </c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</row>
    <row r="17" spans="1:26" s="81" customFormat="1" x14ac:dyDescent="0.2">
      <c r="B17" s="34" t="s">
        <v>161</v>
      </c>
      <c r="C17" s="35"/>
      <c r="D17" s="35"/>
      <c r="E17" s="36" t="s">
        <v>26</v>
      </c>
      <c r="F17" s="169">
        <v>496240796.83634806</v>
      </c>
      <c r="G17" s="170" t="s">
        <v>190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</row>
    <row r="20" spans="1:26" ht="19.5" x14ac:dyDescent="0.3">
      <c r="B20" s="25" t="s">
        <v>56</v>
      </c>
      <c r="C20" s="25" t="s">
        <v>45</v>
      </c>
      <c r="D20" s="25"/>
      <c r="E20" s="1"/>
      <c r="F20" s="40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2" spans="1:26" ht="15" x14ac:dyDescent="0.25">
      <c r="B22" s="29" t="s">
        <v>49</v>
      </c>
      <c r="C22" s="9"/>
      <c r="D22" s="9"/>
      <c r="E22" s="30"/>
      <c r="F22" s="42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" x14ac:dyDescent="0.25">
      <c r="B23" s="31" t="s">
        <v>25</v>
      </c>
      <c r="C23" s="31"/>
      <c r="D23" s="31"/>
      <c r="E23" s="32" t="s">
        <v>17</v>
      </c>
      <c r="F23" s="33" t="s">
        <v>44</v>
      </c>
      <c r="G23" s="33">
        <v>2023</v>
      </c>
      <c r="H23" s="33">
        <v>2024</v>
      </c>
      <c r="I23" s="33">
        <v>2025</v>
      </c>
      <c r="J23" s="33">
        <v>2026</v>
      </c>
      <c r="K23" s="33">
        <v>2027</v>
      </c>
      <c r="L23" s="33">
        <v>2028</v>
      </c>
      <c r="M23" s="33">
        <v>2029</v>
      </c>
      <c r="N23" s="33">
        <v>2030</v>
      </c>
      <c r="O23" s="33">
        <v>2031</v>
      </c>
      <c r="P23" s="33">
        <v>2032</v>
      </c>
      <c r="Q23" s="33">
        <v>2033</v>
      </c>
      <c r="R23" s="33">
        <v>2034</v>
      </c>
      <c r="S23" s="33">
        <v>2035</v>
      </c>
      <c r="T23" s="33">
        <v>2036</v>
      </c>
      <c r="U23" s="33">
        <v>2037</v>
      </c>
      <c r="V23" s="33">
        <v>2038</v>
      </c>
      <c r="W23" s="33">
        <v>2039</v>
      </c>
      <c r="X23" s="33">
        <v>2040</v>
      </c>
      <c r="Y23" s="33">
        <v>2041</v>
      </c>
      <c r="Z23" s="33">
        <v>2042</v>
      </c>
    </row>
    <row r="24" spans="1:26" x14ac:dyDescent="0.2">
      <c r="A24" s="26"/>
      <c r="B24" s="34" t="s">
        <v>98</v>
      </c>
      <c r="C24" s="35"/>
      <c r="D24" s="35"/>
      <c r="E24" s="36" t="s">
        <v>26</v>
      </c>
      <c r="F24" s="179">
        <v>-133049648.80466093</v>
      </c>
      <c r="G24" s="186">
        <v>-2962774.1491092397</v>
      </c>
      <c r="H24" s="37">
        <v>-12680614.743636319</v>
      </c>
      <c r="I24" s="37">
        <v>-67951415.42722863</v>
      </c>
      <c r="J24" s="37">
        <v>-64355268.20500052</v>
      </c>
      <c r="K24" s="37">
        <v>-37492923.631576821</v>
      </c>
      <c r="L24" s="37">
        <v>-15411185.284990761</v>
      </c>
      <c r="M24" s="37">
        <v>-7627520.2961577252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118089157.7877941</v>
      </c>
    </row>
    <row r="25" spans="1:26" x14ac:dyDescent="0.2">
      <c r="A25" s="26"/>
      <c r="B25" s="34" t="s">
        <v>99</v>
      </c>
      <c r="C25" s="35"/>
      <c r="D25" s="35"/>
      <c r="E25" s="36" t="s">
        <v>26</v>
      </c>
      <c r="F25" s="179">
        <v>-118423223.71358401</v>
      </c>
      <c r="G25" s="186">
        <v>-2484204.7101433477</v>
      </c>
      <c r="H25" s="37">
        <v>-12010179.040515456</v>
      </c>
      <c r="I25" s="37">
        <v>-66844764.653611794</v>
      </c>
      <c r="J25" s="37">
        <v>-7683833.7351514092</v>
      </c>
      <c r="K25" s="37">
        <v>-53195191.472944617</v>
      </c>
      <c r="L25" s="37">
        <v>-26601944.207786493</v>
      </c>
      <c r="M25" s="37">
        <v>-34061768.575546868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130151398.42991365</v>
      </c>
    </row>
    <row r="26" spans="1:26" x14ac:dyDescent="0.2">
      <c r="A26" s="26"/>
      <c r="B26" s="34" t="s">
        <v>100</v>
      </c>
      <c r="C26" s="35"/>
      <c r="D26" s="35"/>
      <c r="E26" s="36" t="s">
        <v>26</v>
      </c>
      <c r="F26" s="179">
        <v>-81586251.852806106</v>
      </c>
      <c r="G26" s="186">
        <v>-769845.57500690653</v>
      </c>
      <c r="H26" s="37">
        <v>-4066632.3383412184</v>
      </c>
      <c r="I26" s="37">
        <v>-5802342.2687117746</v>
      </c>
      <c r="J26" s="37">
        <v>-10295590.455624642</v>
      </c>
      <c r="K26" s="37">
        <v>-66271838.094485864</v>
      </c>
      <c r="L26" s="37">
        <v>-53646368.610458963</v>
      </c>
      <c r="M26" s="37">
        <v>-7627520.1950000003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97947383.228222638</v>
      </c>
    </row>
    <row r="27" spans="1:26" x14ac:dyDescent="0.2">
      <c r="A27" s="26"/>
      <c r="B27" s="34" t="s">
        <v>101</v>
      </c>
      <c r="C27" s="35"/>
      <c r="D27" s="35"/>
      <c r="E27" s="36" t="s">
        <v>26</v>
      </c>
      <c r="F27" s="179">
        <v>-74604133.980138838</v>
      </c>
      <c r="G27" s="186">
        <v>-1024975.9944115821</v>
      </c>
      <c r="H27" s="37">
        <v>-4172008.2172717289</v>
      </c>
      <c r="I27" s="37">
        <v>-6888294.4643161511</v>
      </c>
      <c r="J27" s="37">
        <v>-41639683.722686484</v>
      </c>
      <c r="K27" s="37">
        <v>-60892220.014146253</v>
      </c>
      <c r="L27" s="37">
        <v>-9436903.1621178072</v>
      </c>
      <c r="M27" s="37">
        <v>-7627520.1950000003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90286724.90793094</v>
      </c>
    </row>
    <row r="28" spans="1:26" x14ac:dyDescent="0.2">
      <c r="A28" s="26"/>
      <c r="B28" s="34" t="s">
        <v>102</v>
      </c>
      <c r="C28" s="35"/>
      <c r="D28" s="35"/>
      <c r="E28" s="36" t="s">
        <v>26</v>
      </c>
      <c r="F28" s="179">
        <v>-99516865.18734999</v>
      </c>
      <c r="G28" s="186">
        <v>-769845.57500690653</v>
      </c>
      <c r="H28" s="37">
        <v>-4134646.8552985145</v>
      </c>
      <c r="I28" s="37">
        <v>-5985340.9199580001</v>
      </c>
      <c r="J28" s="37">
        <v>-11018006.165867032</v>
      </c>
      <c r="K28" s="37">
        <v>-88975752.231605038</v>
      </c>
      <c r="L28" s="37">
        <v>-74855732.729357854</v>
      </c>
      <c r="M28" s="37">
        <v>-992283.67643602809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129657393.39928666</v>
      </c>
    </row>
    <row r="29" spans="1:26" x14ac:dyDescent="0.2">
      <c r="A29" s="26"/>
      <c r="B29" s="34" t="s">
        <v>103</v>
      </c>
      <c r="C29" s="35"/>
      <c r="D29" s="35"/>
      <c r="E29" s="36" t="s">
        <v>26</v>
      </c>
      <c r="F29" s="179">
        <v>-134058719.31901562</v>
      </c>
      <c r="G29" s="186">
        <v>-1263979.0301521169</v>
      </c>
      <c r="H29" s="37">
        <v>-4762177.5339715201</v>
      </c>
      <c r="I29" s="37">
        <v>-8925982.7656261642</v>
      </c>
      <c r="J29" s="37">
        <v>-58879132.993056759</v>
      </c>
      <c r="K29" s="37">
        <v>-148023208.29131305</v>
      </c>
      <c r="L29" s="37">
        <v>-7607205.6926803812</v>
      </c>
      <c r="M29" s="37">
        <v>-7627520.1950000003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161222065.50322691</v>
      </c>
    </row>
    <row r="30" spans="1:26" x14ac:dyDescent="0.2">
      <c r="A30" s="26"/>
      <c r="B30" s="34" t="s">
        <v>104</v>
      </c>
      <c r="C30" s="35"/>
      <c r="D30" s="35"/>
      <c r="E30" s="36" t="s">
        <v>26</v>
      </c>
      <c r="F30" s="179">
        <v>-78988013.863452077</v>
      </c>
      <c r="G30" s="186">
        <v>-1767832.6166763143</v>
      </c>
      <c r="H30" s="37">
        <v>-6421094.0405787965</v>
      </c>
      <c r="I30" s="37">
        <v>-27733274.331192959</v>
      </c>
      <c r="J30" s="37">
        <v>-69337630.262682453</v>
      </c>
      <c r="K30" s="37">
        <v>-11533035.013519481</v>
      </c>
      <c r="L30" s="37">
        <v>-4564313.1349999998</v>
      </c>
      <c r="M30" s="37">
        <v>-7627520.1950000003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82983670.465566933</v>
      </c>
    </row>
    <row r="31" spans="1:26" x14ac:dyDescent="0.2">
      <c r="A31" s="26"/>
      <c r="B31" s="34" t="s">
        <v>105</v>
      </c>
      <c r="C31" s="35"/>
      <c r="D31" s="35"/>
      <c r="E31" s="36" t="s">
        <v>26</v>
      </c>
      <c r="F31" s="179"/>
      <c r="G31" s="206" t="s">
        <v>190</v>
      </c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x14ac:dyDescent="0.2">
      <c r="A32" s="26"/>
      <c r="B32" s="34" t="s">
        <v>106</v>
      </c>
      <c r="C32" s="35"/>
      <c r="D32" s="35"/>
      <c r="E32" s="36" t="s">
        <v>26</v>
      </c>
      <c r="F32" s="179">
        <v>-95996772.761154339</v>
      </c>
      <c r="G32" s="186">
        <v>-1652339.0631293668</v>
      </c>
      <c r="H32" s="37">
        <v>-6406709.852800359</v>
      </c>
      <c r="I32" s="37">
        <v>-27514006.010651425</v>
      </c>
      <c r="J32" s="37">
        <v>-64085964.051464841</v>
      </c>
      <c r="K32" s="37">
        <v>-29964318.223649614</v>
      </c>
      <c r="L32" s="37">
        <v>-36620549.332418367</v>
      </c>
      <c r="M32" s="37">
        <v>-992283.67643602809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115217528.01582952</v>
      </c>
    </row>
    <row r="33" spans="1:26" x14ac:dyDescent="0.2">
      <c r="A33" s="26"/>
      <c r="B33" s="34" t="s">
        <v>119</v>
      </c>
      <c r="C33" s="35"/>
      <c r="D33" s="35"/>
      <c r="E33" s="36" t="s">
        <v>26</v>
      </c>
      <c r="F33" s="179"/>
      <c r="G33" s="206" t="s">
        <v>190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s="81" customFormat="1" x14ac:dyDescent="0.2">
      <c r="A34" s="26"/>
      <c r="B34" s="34" t="s">
        <v>120</v>
      </c>
      <c r="C34" s="35"/>
      <c r="D34" s="35"/>
      <c r="E34" s="36" t="s">
        <v>26</v>
      </c>
      <c r="F34" s="179"/>
      <c r="G34" s="206" t="s">
        <v>190</v>
      </c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s="81" customFormat="1" x14ac:dyDescent="0.2">
      <c r="A35" s="26"/>
      <c r="B35" s="34" t="s">
        <v>161</v>
      </c>
      <c r="C35" s="35"/>
      <c r="D35" s="35"/>
      <c r="E35" s="36" t="s">
        <v>26</v>
      </c>
      <c r="F35" s="179"/>
      <c r="G35" s="206" t="s">
        <v>190</v>
      </c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7" spans="1:26" ht="15" x14ac:dyDescent="0.25">
      <c r="B37" s="29" t="s">
        <v>50</v>
      </c>
      <c r="C37" s="9"/>
      <c r="D37" s="9"/>
      <c r="E37" s="30"/>
      <c r="F37" s="42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" x14ac:dyDescent="0.25">
      <c r="B38" s="31" t="s">
        <v>25</v>
      </c>
      <c r="C38" s="31"/>
      <c r="D38" s="31"/>
      <c r="E38" s="32" t="s">
        <v>17</v>
      </c>
      <c r="F38" s="33" t="s">
        <v>44</v>
      </c>
      <c r="G38" s="33">
        <v>2023</v>
      </c>
      <c r="H38" s="33">
        <v>2024</v>
      </c>
      <c r="I38" s="33">
        <v>2025</v>
      </c>
      <c r="J38" s="33">
        <v>2026</v>
      </c>
      <c r="K38" s="33">
        <v>2027</v>
      </c>
      <c r="L38" s="33">
        <v>2028</v>
      </c>
      <c r="M38" s="33">
        <v>2029</v>
      </c>
      <c r="N38" s="33">
        <v>2030</v>
      </c>
      <c r="O38" s="33">
        <v>2031</v>
      </c>
      <c r="P38" s="33">
        <v>2032</v>
      </c>
      <c r="Q38" s="33">
        <v>2033</v>
      </c>
      <c r="R38" s="33">
        <v>2034</v>
      </c>
      <c r="S38" s="33">
        <v>2035</v>
      </c>
      <c r="T38" s="33">
        <v>2036</v>
      </c>
      <c r="U38" s="33">
        <v>2037</v>
      </c>
      <c r="V38" s="33">
        <v>2038</v>
      </c>
      <c r="W38" s="33">
        <v>2039</v>
      </c>
      <c r="X38" s="33">
        <v>2040</v>
      </c>
      <c r="Y38" s="33">
        <v>2041</v>
      </c>
      <c r="Z38" s="33">
        <v>2042</v>
      </c>
    </row>
    <row r="39" spans="1:26" x14ac:dyDescent="0.2">
      <c r="B39" s="34" t="s">
        <v>98</v>
      </c>
      <c r="C39" s="35"/>
      <c r="D39" s="35"/>
      <c r="E39" s="36" t="s">
        <v>26</v>
      </c>
      <c r="F39" s="179">
        <v>0</v>
      </c>
      <c r="G39" s="186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</row>
    <row r="40" spans="1:26" x14ac:dyDescent="0.2">
      <c r="B40" s="34" t="s">
        <v>99</v>
      </c>
      <c r="C40" s="35"/>
      <c r="D40" s="35"/>
      <c r="E40" s="36" t="s">
        <v>26</v>
      </c>
      <c r="F40" s="179">
        <v>0</v>
      </c>
      <c r="G40" s="186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</row>
    <row r="41" spans="1:26" x14ac:dyDescent="0.2">
      <c r="B41" s="34" t="s">
        <v>100</v>
      </c>
      <c r="C41" s="35"/>
      <c r="D41" s="35"/>
      <c r="E41" s="36" t="s">
        <v>26</v>
      </c>
      <c r="F41" s="179">
        <v>0</v>
      </c>
      <c r="G41" s="186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</row>
    <row r="42" spans="1:26" x14ac:dyDescent="0.2">
      <c r="B42" s="34" t="s">
        <v>101</v>
      </c>
      <c r="C42" s="35"/>
      <c r="D42" s="35"/>
      <c r="E42" s="36" t="s">
        <v>26</v>
      </c>
      <c r="F42" s="179">
        <v>0</v>
      </c>
      <c r="G42" s="186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</row>
    <row r="43" spans="1:26" x14ac:dyDescent="0.2">
      <c r="B43" s="34" t="s">
        <v>102</v>
      </c>
      <c r="C43" s="35"/>
      <c r="D43" s="35"/>
      <c r="E43" s="36" t="s">
        <v>26</v>
      </c>
      <c r="F43" s="179">
        <v>0</v>
      </c>
      <c r="G43" s="186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</row>
    <row r="44" spans="1:26" x14ac:dyDescent="0.2">
      <c r="B44" s="34" t="s">
        <v>103</v>
      </c>
      <c r="C44" s="35"/>
      <c r="D44" s="35"/>
      <c r="E44" s="36" t="s">
        <v>26</v>
      </c>
      <c r="F44" s="179">
        <v>0</v>
      </c>
      <c r="G44" s="186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</row>
    <row r="45" spans="1:26" x14ac:dyDescent="0.2">
      <c r="B45" s="34" t="s">
        <v>104</v>
      </c>
      <c r="C45" s="35"/>
      <c r="D45" s="35"/>
      <c r="E45" s="36" t="s">
        <v>26</v>
      </c>
      <c r="F45" s="179">
        <v>0</v>
      </c>
      <c r="G45" s="186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</row>
    <row r="46" spans="1:26" x14ac:dyDescent="0.2">
      <c r="B46" s="34" t="s">
        <v>105</v>
      </c>
      <c r="C46" s="35"/>
      <c r="D46" s="35"/>
      <c r="E46" s="36" t="s">
        <v>26</v>
      </c>
      <c r="F46" s="179"/>
      <c r="G46" s="206" t="s">
        <v>190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x14ac:dyDescent="0.2">
      <c r="B47" s="34" t="s">
        <v>106</v>
      </c>
      <c r="C47" s="35"/>
      <c r="D47" s="35"/>
      <c r="E47" s="36" t="s">
        <v>26</v>
      </c>
      <c r="F47" s="179">
        <v>0</v>
      </c>
      <c r="G47" s="186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</row>
    <row r="48" spans="1:26" x14ac:dyDescent="0.2">
      <c r="B48" s="34" t="s">
        <v>119</v>
      </c>
      <c r="C48" s="35"/>
      <c r="D48" s="35"/>
      <c r="E48" s="36" t="s">
        <v>26</v>
      </c>
      <c r="F48" s="179"/>
      <c r="G48" s="206" t="s">
        <v>190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2:26" s="81" customFormat="1" x14ac:dyDescent="0.2">
      <c r="B49" s="34" t="s">
        <v>120</v>
      </c>
      <c r="C49" s="35"/>
      <c r="D49" s="35"/>
      <c r="E49" s="36" t="s">
        <v>26</v>
      </c>
      <c r="F49" s="179"/>
      <c r="G49" s="206" t="s">
        <v>190</v>
      </c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2:26" s="81" customFormat="1" x14ac:dyDescent="0.2">
      <c r="B50" s="34" t="s">
        <v>161</v>
      </c>
      <c r="C50" s="35"/>
      <c r="D50" s="35"/>
      <c r="E50" s="36" t="s">
        <v>26</v>
      </c>
      <c r="F50" s="179"/>
      <c r="G50" s="206" t="s">
        <v>190</v>
      </c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2" spans="2:26" ht="15" x14ac:dyDescent="0.25">
      <c r="B52" s="29" t="s">
        <v>53</v>
      </c>
      <c r="C52" s="9"/>
      <c r="D52" s="9"/>
      <c r="E52" s="30"/>
      <c r="F52" s="42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2:26" ht="15" x14ac:dyDescent="0.25">
      <c r="B53" s="31" t="s">
        <v>25</v>
      </c>
      <c r="C53" s="31"/>
      <c r="D53" s="31"/>
      <c r="E53" s="32" t="s">
        <v>17</v>
      </c>
      <c r="F53" s="33" t="s">
        <v>44</v>
      </c>
      <c r="G53" s="33">
        <v>2023</v>
      </c>
      <c r="H53" s="33">
        <v>2024</v>
      </c>
      <c r="I53" s="33">
        <v>2025</v>
      </c>
      <c r="J53" s="33">
        <v>2026</v>
      </c>
      <c r="K53" s="33">
        <v>2027</v>
      </c>
      <c r="L53" s="33">
        <v>2028</v>
      </c>
      <c r="M53" s="33">
        <v>2029</v>
      </c>
      <c r="N53" s="33">
        <v>2030</v>
      </c>
      <c r="O53" s="33">
        <v>2031</v>
      </c>
      <c r="P53" s="33">
        <v>2032</v>
      </c>
      <c r="Q53" s="33">
        <v>2033</v>
      </c>
      <c r="R53" s="33">
        <v>2034</v>
      </c>
      <c r="S53" s="33">
        <v>2035</v>
      </c>
      <c r="T53" s="33">
        <v>2036</v>
      </c>
      <c r="U53" s="33">
        <v>2037</v>
      </c>
      <c r="V53" s="33">
        <v>2038</v>
      </c>
      <c r="W53" s="33">
        <v>2039</v>
      </c>
      <c r="X53" s="33">
        <v>2040</v>
      </c>
      <c r="Y53" s="33">
        <v>2041</v>
      </c>
      <c r="Z53" s="33">
        <v>2042</v>
      </c>
    </row>
    <row r="54" spans="2:26" x14ac:dyDescent="0.2">
      <c r="B54" s="34" t="s">
        <v>98</v>
      </c>
      <c r="C54" s="35"/>
      <c r="D54" s="35"/>
      <c r="E54" s="36" t="s">
        <v>26</v>
      </c>
      <c r="F54" s="43">
        <v>-19875070.493457936</v>
      </c>
      <c r="G54" s="37">
        <v>0</v>
      </c>
      <c r="H54" s="37">
        <v>0</v>
      </c>
      <c r="I54" s="37">
        <v>0</v>
      </c>
      <c r="J54" s="37">
        <v>-775550.20980000007</v>
      </c>
      <c r="K54" s="37">
        <v>-775550.20980000007</v>
      </c>
      <c r="L54" s="37">
        <v>-1816331.3197000001</v>
      </c>
      <c r="M54" s="37">
        <v>-2012274.2325299999</v>
      </c>
      <c r="N54" s="37">
        <v>-2149901.6768199997</v>
      </c>
      <c r="O54" s="37">
        <v>-2149901.6768199997</v>
      </c>
      <c r="P54" s="37">
        <v>-2149901.6768199997</v>
      </c>
      <c r="Q54" s="37">
        <v>-2149901.6768199997</v>
      </c>
      <c r="R54" s="37">
        <v>-2149901.6768199997</v>
      </c>
      <c r="S54" s="37">
        <v>-2149901.6768199997</v>
      </c>
      <c r="T54" s="37">
        <v>-2149901.6768199997</v>
      </c>
      <c r="U54" s="37">
        <v>-2149901.6768199997</v>
      </c>
      <c r="V54" s="37">
        <v>-2149901.6768199997</v>
      </c>
      <c r="W54" s="37">
        <v>-2149901.6768199997</v>
      </c>
      <c r="X54" s="37">
        <v>-2149901.6768199997</v>
      </c>
      <c r="Y54" s="37">
        <v>-2149901.6768199997</v>
      </c>
      <c r="Z54" s="37">
        <v>-2149901.6768199997</v>
      </c>
    </row>
    <row r="55" spans="2:26" x14ac:dyDescent="0.2">
      <c r="B55" s="34" t="s">
        <v>99</v>
      </c>
      <c r="C55" s="35"/>
      <c r="D55" s="35"/>
      <c r="E55" s="36" t="s">
        <v>26</v>
      </c>
      <c r="F55" s="43">
        <v>-15097363.402319003</v>
      </c>
      <c r="G55" s="37">
        <v>0</v>
      </c>
      <c r="H55" s="37">
        <v>0</v>
      </c>
      <c r="I55" s="37">
        <v>0</v>
      </c>
      <c r="J55" s="37">
        <v>-775550.20980000007</v>
      </c>
      <c r="K55" s="37">
        <v>-971493.12263000011</v>
      </c>
      <c r="L55" s="37">
        <v>-971493.12263000011</v>
      </c>
      <c r="M55" s="37">
        <v>-971493.12263000011</v>
      </c>
      <c r="N55" s="37">
        <v>-1688816.3220200003</v>
      </c>
      <c r="O55" s="37">
        <v>-1688816.3220200003</v>
      </c>
      <c r="P55" s="37">
        <v>-1688816.3220200003</v>
      </c>
      <c r="Q55" s="37">
        <v>-1688816.3220200003</v>
      </c>
      <c r="R55" s="37">
        <v>-1688816.3220200003</v>
      </c>
      <c r="S55" s="37">
        <v>-1688816.3220200003</v>
      </c>
      <c r="T55" s="37">
        <v>-1688816.3220200003</v>
      </c>
      <c r="U55" s="37">
        <v>-1688816.3220200003</v>
      </c>
      <c r="V55" s="37">
        <v>-1688816.3220200003</v>
      </c>
      <c r="W55" s="37">
        <v>-1688816.3220200003</v>
      </c>
      <c r="X55" s="37">
        <v>-1688816.3220200003</v>
      </c>
      <c r="Y55" s="37">
        <v>-1688816.3220200003</v>
      </c>
      <c r="Z55" s="37">
        <v>-1688816.3220200003</v>
      </c>
    </row>
    <row r="56" spans="2:26" x14ac:dyDescent="0.2">
      <c r="B56" s="34" t="s">
        <v>100</v>
      </c>
      <c r="C56" s="35"/>
      <c r="D56" s="35"/>
      <c r="E56" s="36" t="s">
        <v>26</v>
      </c>
      <c r="F56" s="43">
        <v>-10197539.875743251</v>
      </c>
      <c r="G56" s="37">
        <v>0</v>
      </c>
      <c r="H56" s="37">
        <v>0</v>
      </c>
      <c r="I56" s="37">
        <v>0</v>
      </c>
      <c r="J56" s="37">
        <v>-81721.797299999977</v>
      </c>
      <c r="K56" s="37">
        <v>-81721.797299999977</v>
      </c>
      <c r="L56" s="37">
        <v>-438369.57277000009</v>
      </c>
      <c r="M56" s="37">
        <v>-1094109.534446887</v>
      </c>
      <c r="N56" s="37">
        <v>-1231736.9754468868</v>
      </c>
      <c r="O56" s="37">
        <v>-1231736.9754468868</v>
      </c>
      <c r="P56" s="37">
        <v>-1231736.9754468868</v>
      </c>
      <c r="Q56" s="37">
        <v>-1231736.9754468868</v>
      </c>
      <c r="R56" s="37">
        <v>-1231736.9754468868</v>
      </c>
      <c r="S56" s="37">
        <v>-1231736.9754468868</v>
      </c>
      <c r="T56" s="37">
        <v>-1231736.9754468868</v>
      </c>
      <c r="U56" s="37">
        <v>-1231736.9754468868</v>
      </c>
      <c r="V56" s="37">
        <v>-1231736.9754468868</v>
      </c>
      <c r="W56" s="37">
        <v>-1231736.9754468868</v>
      </c>
      <c r="X56" s="37">
        <v>-1231736.9754468868</v>
      </c>
      <c r="Y56" s="37">
        <v>-1231736.9754468868</v>
      </c>
      <c r="Z56" s="37">
        <v>-1231736.9754468868</v>
      </c>
    </row>
    <row r="57" spans="2:26" x14ac:dyDescent="0.2">
      <c r="B57" s="34" t="s">
        <v>101</v>
      </c>
      <c r="C57" s="35"/>
      <c r="D57" s="35"/>
      <c r="E57" s="36" t="s">
        <v>26</v>
      </c>
      <c r="F57" s="43">
        <v>-8332816.4921319075</v>
      </c>
      <c r="G57" s="37">
        <v>0</v>
      </c>
      <c r="H57" s="37">
        <v>0</v>
      </c>
      <c r="I57" s="37">
        <v>0</v>
      </c>
      <c r="J57" s="37">
        <v>-81721.797299999977</v>
      </c>
      <c r="K57" s="37">
        <v>-81721.797299999977</v>
      </c>
      <c r="L57" s="37">
        <v>-277664.71013000002</v>
      </c>
      <c r="M57" s="37">
        <v>-898369.62383000006</v>
      </c>
      <c r="N57" s="37">
        <v>-1035997.06483</v>
      </c>
      <c r="O57" s="37">
        <v>-1035997.06483</v>
      </c>
      <c r="P57" s="37">
        <v>-1035997.06483</v>
      </c>
      <c r="Q57" s="37">
        <v>-1035997.06483</v>
      </c>
      <c r="R57" s="37">
        <v>-1035997.06483</v>
      </c>
      <c r="S57" s="37">
        <v>-1035997.06483</v>
      </c>
      <c r="T57" s="37">
        <v>-1035997.06483</v>
      </c>
      <c r="U57" s="37">
        <v>-1035997.06483</v>
      </c>
      <c r="V57" s="37">
        <v>-1035997.06483</v>
      </c>
      <c r="W57" s="37">
        <v>-1035997.06483</v>
      </c>
      <c r="X57" s="37">
        <v>-1035997.06483</v>
      </c>
      <c r="Y57" s="37">
        <v>-1035997.06483</v>
      </c>
      <c r="Z57" s="37">
        <v>-1035997.06483</v>
      </c>
    </row>
    <row r="58" spans="2:26" x14ac:dyDescent="0.2">
      <c r="B58" s="34" t="s">
        <v>102</v>
      </c>
      <c r="C58" s="35"/>
      <c r="D58" s="35"/>
      <c r="E58" s="36" t="s">
        <v>26</v>
      </c>
      <c r="F58" s="43">
        <v>-11070924.687114861</v>
      </c>
      <c r="G58" s="37">
        <v>0</v>
      </c>
      <c r="H58" s="37">
        <v>0</v>
      </c>
      <c r="I58" s="37">
        <v>0</v>
      </c>
      <c r="J58" s="37">
        <v>-81721.797299999977</v>
      </c>
      <c r="K58" s="37">
        <v>-81721.797299999977</v>
      </c>
      <c r="L58" s="37">
        <v>-438369.57277000009</v>
      </c>
      <c r="M58" s="37">
        <v>-898166.62161688716</v>
      </c>
      <c r="N58" s="37">
        <v>-1367951.3179068873</v>
      </c>
      <c r="O58" s="37">
        <v>-1367951.3179068873</v>
      </c>
      <c r="P58" s="37">
        <v>-1367951.3179068873</v>
      </c>
      <c r="Q58" s="37">
        <v>-1367951.3179068873</v>
      </c>
      <c r="R58" s="37">
        <v>-1367951.3179068873</v>
      </c>
      <c r="S58" s="37">
        <v>-1367951.3179068873</v>
      </c>
      <c r="T58" s="37">
        <v>-1367951.3179068873</v>
      </c>
      <c r="U58" s="37">
        <v>-1367951.3179068873</v>
      </c>
      <c r="V58" s="37">
        <v>-1367951.3179068873</v>
      </c>
      <c r="W58" s="37">
        <v>-1367951.3179068873</v>
      </c>
      <c r="X58" s="37">
        <v>-1367951.3179068873</v>
      </c>
      <c r="Y58" s="37">
        <v>-1367951.3179068873</v>
      </c>
      <c r="Z58" s="37">
        <v>-1367951.3179068873</v>
      </c>
    </row>
    <row r="59" spans="2:26" x14ac:dyDescent="0.2">
      <c r="B59" s="34" t="s">
        <v>103</v>
      </c>
      <c r="C59" s="35"/>
      <c r="D59" s="35"/>
      <c r="E59" s="36" t="s">
        <v>26</v>
      </c>
      <c r="F59" s="43">
        <v>-16479931.913100585</v>
      </c>
      <c r="G59" s="37">
        <v>0</v>
      </c>
      <c r="H59" s="37">
        <v>0</v>
      </c>
      <c r="I59" s="37">
        <v>0</v>
      </c>
      <c r="J59" s="37">
        <v>-81721.797299999977</v>
      </c>
      <c r="K59" s="37">
        <v>-81721.797299999977</v>
      </c>
      <c r="L59" s="37">
        <v>-634312.48560000001</v>
      </c>
      <c r="M59" s="37">
        <v>-1902991.7574</v>
      </c>
      <c r="N59" s="37">
        <v>-2040619.1983999999</v>
      </c>
      <c r="O59" s="37">
        <v>-2040619.1983999999</v>
      </c>
      <c r="P59" s="37">
        <v>-2040619.1983999999</v>
      </c>
      <c r="Q59" s="37">
        <v>-2040619.1983999999</v>
      </c>
      <c r="R59" s="37">
        <v>-2040619.1983999999</v>
      </c>
      <c r="S59" s="37">
        <v>-2040619.1983999999</v>
      </c>
      <c r="T59" s="37">
        <v>-2040619.1983999999</v>
      </c>
      <c r="U59" s="37">
        <v>-2040619.1983999999</v>
      </c>
      <c r="V59" s="37">
        <v>-2040619.1983999999</v>
      </c>
      <c r="W59" s="37">
        <v>-2040619.1983999999</v>
      </c>
      <c r="X59" s="37">
        <v>-2040619.1983999999</v>
      </c>
      <c r="Y59" s="37">
        <v>-2040619.1983999999</v>
      </c>
      <c r="Z59" s="37">
        <v>-2040619.1983999999</v>
      </c>
    </row>
    <row r="60" spans="2:26" x14ac:dyDescent="0.2">
      <c r="B60" s="34" t="s">
        <v>104</v>
      </c>
      <c r="C60" s="35"/>
      <c r="D60" s="35"/>
      <c r="E60" s="36" t="s">
        <v>26</v>
      </c>
      <c r="F60" s="43">
        <v>-12281148.462555917</v>
      </c>
      <c r="G60" s="37">
        <v>0</v>
      </c>
      <c r="H60" s="37">
        <v>0</v>
      </c>
      <c r="I60" s="37">
        <v>0</v>
      </c>
      <c r="J60" s="37">
        <v>-945910.3759000001</v>
      </c>
      <c r="K60" s="37">
        <v>-945910.3759000001</v>
      </c>
      <c r="L60" s="37">
        <v>-1141853.2887300001</v>
      </c>
      <c r="M60" s="37">
        <v>-1141853.2887300001</v>
      </c>
      <c r="N60" s="37">
        <v>-1279480.7297300003</v>
      </c>
      <c r="O60" s="37">
        <v>-1279480.7297300003</v>
      </c>
      <c r="P60" s="37">
        <v>-1279480.7297300003</v>
      </c>
      <c r="Q60" s="37">
        <v>-1279480.7297300003</v>
      </c>
      <c r="R60" s="37">
        <v>-1279480.7297300003</v>
      </c>
      <c r="S60" s="37">
        <v>-1279480.7297300003</v>
      </c>
      <c r="T60" s="37">
        <v>-1279480.7297300003</v>
      </c>
      <c r="U60" s="37">
        <v>-1279480.7297300003</v>
      </c>
      <c r="V60" s="37">
        <v>-1279480.7297300003</v>
      </c>
      <c r="W60" s="37">
        <v>-1279480.7297300003</v>
      </c>
      <c r="X60" s="37">
        <v>-1279480.7297300003</v>
      </c>
      <c r="Y60" s="37">
        <v>-1279480.7297300003</v>
      </c>
      <c r="Z60" s="37">
        <v>-1279480.7297300003</v>
      </c>
    </row>
    <row r="61" spans="2:26" x14ac:dyDescent="0.2">
      <c r="B61" s="34" t="s">
        <v>105</v>
      </c>
      <c r="C61" s="35"/>
      <c r="D61" s="35"/>
      <c r="E61" s="36" t="s">
        <v>26</v>
      </c>
      <c r="F61" s="179"/>
      <c r="G61" s="206" t="s">
        <v>190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2:26" x14ac:dyDescent="0.2">
      <c r="B62" s="34" t="s">
        <v>106</v>
      </c>
      <c r="C62" s="35"/>
      <c r="D62" s="35"/>
      <c r="E62" s="36" t="s">
        <v>26</v>
      </c>
      <c r="F62" s="43">
        <v>-12997437.03562765</v>
      </c>
      <c r="G62" s="37">
        <v>0</v>
      </c>
      <c r="H62" s="37">
        <v>0</v>
      </c>
      <c r="I62" s="37">
        <v>0</v>
      </c>
      <c r="J62" s="37">
        <v>-945910.3759000001</v>
      </c>
      <c r="K62" s="37">
        <v>-945910.3759000001</v>
      </c>
      <c r="L62" s="37">
        <v>-945910.3759000001</v>
      </c>
      <c r="M62" s="37">
        <v>-945910.3759000001</v>
      </c>
      <c r="N62" s="37">
        <v>-1415695.07219</v>
      </c>
      <c r="O62" s="37">
        <v>-1415695.07219</v>
      </c>
      <c r="P62" s="37">
        <v>-1415695.07219</v>
      </c>
      <c r="Q62" s="37">
        <v>-1415695.07219</v>
      </c>
      <c r="R62" s="37">
        <v>-1415695.07219</v>
      </c>
      <c r="S62" s="37">
        <v>-1415695.07219</v>
      </c>
      <c r="T62" s="37">
        <v>-1415695.07219</v>
      </c>
      <c r="U62" s="37">
        <v>-1415695.07219</v>
      </c>
      <c r="V62" s="37">
        <v>-1415695.07219</v>
      </c>
      <c r="W62" s="37">
        <v>-1415695.07219</v>
      </c>
      <c r="X62" s="37">
        <v>-1415695.07219</v>
      </c>
      <c r="Y62" s="37">
        <v>-1415695.07219</v>
      </c>
      <c r="Z62" s="37">
        <v>-1415695.07219</v>
      </c>
    </row>
    <row r="63" spans="2:26" x14ac:dyDescent="0.2">
      <c r="B63" s="34" t="s">
        <v>119</v>
      </c>
      <c r="C63" s="35"/>
      <c r="D63" s="35"/>
      <c r="E63" s="36" t="s">
        <v>26</v>
      </c>
      <c r="F63" s="179"/>
      <c r="G63" s="206" t="s">
        <v>190</v>
      </c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2:26" s="81" customFormat="1" x14ac:dyDescent="0.2">
      <c r="B64" s="34" t="s">
        <v>120</v>
      </c>
      <c r="C64" s="35"/>
      <c r="D64" s="35"/>
      <c r="E64" s="36" t="s">
        <v>26</v>
      </c>
      <c r="F64" s="179"/>
      <c r="G64" s="206" t="s">
        <v>190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2:26" s="81" customFormat="1" x14ac:dyDescent="0.2">
      <c r="B65" s="34" t="s">
        <v>161</v>
      </c>
      <c r="C65" s="35"/>
      <c r="D65" s="35"/>
      <c r="E65" s="36" t="s">
        <v>26</v>
      </c>
      <c r="F65" s="179"/>
      <c r="G65" s="206" t="s">
        <v>190</v>
      </c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7" spans="2:26" s="81" customFormat="1" ht="15" x14ac:dyDescent="0.25">
      <c r="B67" s="139" t="s">
        <v>27</v>
      </c>
      <c r="C67" s="9"/>
      <c r="D67" s="9"/>
      <c r="E67" s="30"/>
      <c r="F67" s="42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2:26" s="81" customFormat="1" ht="15" x14ac:dyDescent="0.25">
      <c r="B68" s="31" t="s">
        <v>25</v>
      </c>
      <c r="C68" s="31"/>
      <c r="D68" s="31"/>
      <c r="E68" s="32" t="s">
        <v>17</v>
      </c>
      <c r="F68" s="33" t="s">
        <v>44</v>
      </c>
      <c r="G68" s="33">
        <v>2023</v>
      </c>
      <c r="H68" s="33">
        <v>2024</v>
      </c>
      <c r="I68" s="33">
        <v>2025</v>
      </c>
      <c r="J68" s="33">
        <v>2026</v>
      </c>
      <c r="K68" s="33">
        <v>2027</v>
      </c>
      <c r="L68" s="33">
        <v>2028</v>
      </c>
      <c r="M68" s="33">
        <v>2029</v>
      </c>
      <c r="N68" s="33">
        <v>2030</v>
      </c>
      <c r="O68" s="33">
        <v>2031</v>
      </c>
      <c r="P68" s="33">
        <v>2032</v>
      </c>
      <c r="Q68" s="33">
        <v>2033</v>
      </c>
      <c r="R68" s="33">
        <v>2034</v>
      </c>
      <c r="S68" s="33">
        <v>2035</v>
      </c>
      <c r="T68" s="33">
        <v>2036</v>
      </c>
      <c r="U68" s="33">
        <v>2037</v>
      </c>
      <c r="V68" s="33">
        <v>2038</v>
      </c>
      <c r="W68" s="33">
        <v>2039</v>
      </c>
      <c r="X68" s="33">
        <v>2040</v>
      </c>
      <c r="Y68" s="33">
        <v>2041</v>
      </c>
      <c r="Z68" s="33">
        <v>2042</v>
      </c>
    </row>
    <row r="69" spans="2:26" s="81" customFormat="1" x14ac:dyDescent="0.2">
      <c r="B69" s="34" t="s">
        <v>98</v>
      </c>
      <c r="C69" s="35"/>
      <c r="D69" s="35"/>
      <c r="E69" s="36" t="s">
        <v>26</v>
      </c>
      <c r="F69" s="43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</row>
    <row r="70" spans="2:26" s="81" customFormat="1" x14ac:dyDescent="0.2">
      <c r="B70" s="34" t="s">
        <v>99</v>
      </c>
      <c r="C70" s="35"/>
      <c r="D70" s="35"/>
      <c r="E70" s="36" t="s">
        <v>26</v>
      </c>
      <c r="F70" s="43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</row>
    <row r="71" spans="2:26" s="81" customFormat="1" x14ac:dyDescent="0.2">
      <c r="B71" s="34" t="s">
        <v>100</v>
      </c>
      <c r="C71" s="35"/>
      <c r="D71" s="35"/>
      <c r="E71" s="36" t="s">
        <v>26</v>
      </c>
      <c r="F71" s="43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</row>
    <row r="72" spans="2:26" s="81" customFormat="1" x14ac:dyDescent="0.2">
      <c r="B72" s="34" t="s">
        <v>101</v>
      </c>
      <c r="C72" s="35"/>
      <c r="D72" s="35"/>
      <c r="E72" s="36" t="s">
        <v>26</v>
      </c>
      <c r="F72" s="43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</row>
    <row r="73" spans="2:26" s="81" customFormat="1" x14ac:dyDescent="0.2">
      <c r="B73" s="34" t="s">
        <v>102</v>
      </c>
      <c r="C73" s="35"/>
      <c r="D73" s="35"/>
      <c r="E73" s="36" t="s">
        <v>26</v>
      </c>
      <c r="F73" s="43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</row>
    <row r="74" spans="2:26" s="81" customFormat="1" x14ac:dyDescent="0.2">
      <c r="B74" s="34" t="s">
        <v>103</v>
      </c>
      <c r="C74" s="35"/>
      <c r="D74" s="35"/>
      <c r="E74" s="36" t="s">
        <v>26</v>
      </c>
      <c r="F74" s="43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</row>
    <row r="75" spans="2:26" s="81" customFormat="1" x14ac:dyDescent="0.2">
      <c r="B75" s="34" t="s">
        <v>104</v>
      </c>
      <c r="C75" s="35"/>
      <c r="D75" s="35"/>
      <c r="E75" s="36" t="s">
        <v>26</v>
      </c>
      <c r="F75" s="43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</row>
    <row r="76" spans="2:26" s="81" customFormat="1" x14ac:dyDescent="0.2">
      <c r="B76" s="34" t="s">
        <v>105</v>
      </c>
      <c r="C76" s="35"/>
      <c r="D76" s="35"/>
      <c r="E76" s="36" t="s">
        <v>26</v>
      </c>
      <c r="F76" s="179"/>
      <c r="G76" s="206" t="s">
        <v>190</v>
      </c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2:26" s="81" customFormat="1" x14ac:dyDescent="0.2">
      <c r="B77" s="34" t="s">
        <v>106</v>
      </c>
      <c r="C77" s="35"/>
      <c r="D77" s="35"/>
      <c r="E77" s="36" t="s">
        <v>26</v>
      </c>
      <c r="F77" s="43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</row>
    <row r="78" spans="2:26" s="81" customFormat="1" x14ac:dyDescent="0.2">
      <c r="B78" s="34" t="s">
        <v>119</v>
      </c>
      <c r="C78" s="35"/>
      <c r="D78" s="35"/>
      <c r="E78" s="36" t="s">
        <v>26</v>
      </c>
      <c r="F78" s="179"/>
      <c r="G78" s="206" t="s">
        <v>190</v>
      </c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2:26" s="81" customFormat="1" x14ac:dyDescent="0.2">
      <c r="B79" s="34" t="s">
        <v>120</v>
      </c>
      <c r="C79" s="35"/>
      <c r="D79" s="35"/>
      <c r="E79" s="36" t="s">
        <v>26</v>
      </c>
      <c r="F79" s="179"/>
      <c r="G79" s="206" t="s">
        <v>190</v>
      </c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2:26" s="81" customFormat="1" x14ac:dyDescent="0.2">
      <c r="B80" s="34" t="s">
        <v>161</v>
      </c>
      <c r="C80" s="35"/>
      <c r="D80" s="35"/>
      <c r="E80" s="36" t="s">
        <v>26</v>
      </c>
      <c r="F80" s="179"/>
      <c r="G80" s="206" t="s">
        <v>190</v>
      </c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2:26" s="81" customFormat="1" x14ac:dyDescent="0.2">
      <c r="F81" s="41"/>
    </row>
    <row r="82" spans="2:26" ht="15" x14ac:dyDescent="0.25">
      <c r="B82" s="29" t="s">
        <v>52</v>
      </c>
      <c r="C82" s="9"/>
      <c r="D82" s="9"/>
      <c r="E82" s="30"/>
      <c r="F82" s="4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2:26" ht="15" x14ac:dyDescent="0.25">
      <c r="B83" s="31" t="s">
        <v>25</v>
      </c>
      <c r="C83" s="31"/>
      <c r="D83" s="31"/>
      <c r="E83" s="32" t="s">
        <v>17</v>
      </c>
      <c r="F83" s="33" t="s">
        <v>44</v>
      </c>
      <c r="G83" s="33">
        <v>2023</v>
      </c>
      <c r="H83" s="33">
        <v>2024</v>
      </c>
      <c r="I83" s="33">
        <v>2025</v>
      </c>
      <c r="J83" s="33">
        <v>2026</v>
      </c>
      <c r="K83" s="33">
        <v>2027</v>
      </c>
      <c r="L83" s="33">
        <v>2028</v>
      </c>
      <c r="M83" s="33">
        <v>2029</v>
      </c>
      <c r="N83" s="33">
        <v>2030</v>
      </c>
      <c r="O83" s="33">
        <v>2031</v>
      </c>
      <c r="P83" s="33">
        <v>2032</v>
      </c>
      <c r="Q83" s="33">
        <v>2033</v>
      </c>
      <c r="R83" s="33">
        <v>2034</v>
      </c>
      <c r="S83" s="33">
        <v>2035</v>
      </c>
      <c r="T83" s="33">
        <v>2036</v>
      </c>
      <c r="U83" s="33">
        <v>2037</v>
      </c>
      <c r="V83" s="33">
        <v>2038</v>
      </c>
      <c r="W83" s="33">
        <v>2039</v>
      </c>
      <c r="X83" s="33">
        <v>2040</v>
      </c>
      <c r="Y83" s="33">
        <v>2041</v>
      </c>
      <c r="Z83" s="33">
        <v>2042</v>
      </c>
    </row>
    <row r="84" spans="2:26" x14ac:dyDescent="0.2">
      <c r="B84" s="34" t="s">
        <v>98</v>
      </c>
      <c r="C84" s="35"/>
      <c r="D84" s="35"/>
      <c r="E84" s="36" t="s">
        <v>26</v>
      </c>
      <c r="F84" s="43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</row>
    <row r="85" spans="2:26" x14ac:dyDescent="0.2">
      <c r="B85" s="34" t="s">
        <v>99</v>
      </c>
      <c r="C85" s="35"/>
      <c r="D85" s="35"/>
      <c r="E85" s="36" t="s">
        <v>26</v>
      </c>
      <c r="F85" s="43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</row>
    <row r="86" spans="2:26" x14ac:dyDescent="0.2">
      <c r="B86" s="34" t="s">
        <v>100</v>
      </c>
      <c r="C86" s="35"/>
      <c r="D86" s="35"/>
      <c r="E86" s="36" t="s">
        <v>26</v>
      </c>
      <c r="F86" s="43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</row>
    <row r="87" spans="2:26" x14ac:dyDescent="0.2">
      <c r="B87" s="34" t="s">
        <v>101</v>
      </c>
      <c r="C87" s="35"/>
      <c r="D87" s="35"/>
      <c r="E87" s="36" t="s">
        <v>26</v>
      </c>
      <c r="F87" s="43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</row>
    <row r="88" spans="2:26" x14ac:dyDescent="0.2">
      <c r="B88" s="34" t="s">
        <v>102</v>
      </c>
      <c r="C88" s="35"/>
      <c r="D88" s="35"/>
      <c r="E88" s="36" t="s">
        <v>26</v>
      </c>
      <c r="F88" s="43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</row>
    <row r="89" spans="2:26" x14ac:dyDescent="0.2">
      <c r="B89" s="34" t="s">
        <v>103</v>
      </c>
      <c r="C89" s="35"/>
      <c r="D89" s="35"/>
      <c r="E89" s="36" t="s">
        <v>26</v>
      </c>
      <c r="F89" s="43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</row>
    <row r="90" spans="2:26" x14ac:dyDescent="0.2">
      <c r="B90" s="34" t="s">
        <v>104</v>
      </c>
      <c r="C90" s="35"/>
      <c r="D90" s="35"/>
      <c r="E90" s="36" t="s">
        <v>26</v>
      </c>
      <c r="F90" s="43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</row>
    <row r="91" spans="2:26" x14ac:dyDescent="0.2">
      <c r="B91" s="34" t="s">
        <v>105</v>
      </c>
      <c r="C91" s="35"/>
      <c r="D91" s="35"/>
      <c r="E91" s="36" t="s">
        <v>26</v>
      </c>
      <c r="F91" s="179"/>
      <c r="G91" s="206" t="s">
        <v>190</v>
      </c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2:26" x14ac:dyDescent="0.2">
      <c r="B92" s="34" t="s">
        <v>106</v>
      </c>
      <c r="C92" s="35"/>
      <c r="D92" s="35"/>
      <c r="E92" s="36" t="s">
        <v>26</v>
      </c>
      <c r="F92" s="43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</row>
    <row r="93" spans="2:26" x14ac:dyDescent="0.2">
      <c r="B93" s="34" t="s">
        <v>119</v>
      </c>
      <c r="C93" s="35"/>
      <c r="D93" s="35"/>
      <c r="E93" s="36" t="s">
        <v>26</v>
      </c>
      <c r="F93" s="179"/>
      <c r="G93" s="206" t="s">
        <v>190</v>
      </c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2:26" s="81" customFormat="1" x14ac:dyDescent="0.2">
      <c r="B94" s="34" t="s">
        <v>120</v>
      </c>
      <c r="C94" s="35"/>
      <c r="D94" s="35"/>
      <c r="E94" s="36" t="s">
        <v>26</v>
      </c>
      <c r="F94" s="179"/>
      <c r="G94" s="206" t="s">
        <v>190</v>
      </c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2:26" s="81" customFormat="1" x14ac:dyDescent="0.2">
      <c r="B95" s="34" t="s">
        <v>161</v>
      </c>
      <c r="C95" s="35"/>
      <c r="D95" s="35"/>
      <c r="E95" s="36" t="s">
        <v>26</v>
      </c>
      <c r="F95" s="179"/>
      <c r="G95" s="206" t="s">
        <v>190</v>
      </c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8" spans="2:26" ht="15" x14ac:dyDescent="0.25">
      <c r="B98" s="29" t="s">
        <v>4</v>
      </c>
      <c r="C98" s="9"/>
      <c r="D98" s="9"/>
      <c r="E98" s="30"/>
      <c r="F98" s="42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2:26" ht="15" x14ac:dyDescent="0.25">
      <c r="B99" s="31" t="s">
        <v>25</v>
      </c>
      <c r="C99" s="31"/>
      <c r="D99" s="31"/>
      <c r="E99" s="32" t="s">
        <v>17</v>
      </c>
      <c r="F99" s="33" t="s">
        <v>44</v>
      </c>
      <c r="G99" s="33">
        <v>2023</v>
      </c>
      <c r="H99" s="33">
        <v>2024</v>
      </c>
      <c r="I99" s="33">
        <v>2025</v>
      </c>
      <c r="J99" s="33">
        <v>2026</v>
      </c>
      <c r="K99" s="33">
        <v>2027</v>
      </c>
      <c r="L99" s="33">
        <v>2028</v>
      </c>
      <c r="M99" s="33">
        <v>2029</v>
      </c>
      <c r="N99" s="33">
        <v>2030</v>
      </c>
      <c r="O99" s="33">
        <v>2031</v>
      </c>
      <c r="P99" s="33">
        <v>2032</v>
      </c>
      <c r="Q99" s="33">
        <v>2033</v>
      </c>
      <c r="R99" s="33">
        <v>2034</v>
      </c>
      <c r="S99" s="33">
        <v>2035</v>
      </c>
      <c r="T99" s="33">
        <v>2036</v>
      </c>
      <c r="U99" s="33">
        <v>2037</v>
      </c>
      <c r="V99" s="33">
        <v>2038</v>
      </c>
      <c r="W99" s="33">
        <v>2039</v>
      </c>
      <c r="X99" s="33">
        <v>2040</v>
      </c>
      <c r="Y99" s="33">
        <v>2041</v>
      </c>
      <c r="Z99" s="33">
        <v>2042</v>
      </c>
    </row>
    <row r="100" spans="2:26" x14ac:dyDescent="0.2">
      <c r="B100" s="34" t="s">
        <v>98</v>
      </c>
      <c r="C100" s="35"/>
      <c r="D100" s="35"/>
      <c r="E100" s="36" t="s">
        <v>26</v>
      </c>
      <c r="F100" s="43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</row>
    <row r="101" spans="2:26" x14ac:dyDescent="0.2">
      <c r="B101" s="34" t="s">
        <v>99</v>
      </c>
      <c r="C101" s="35"/>
      <c r="D101" s="35"/>
      <c r="E101" s="36" t="s">
        <v>26</v>
      </c>
      <c r="F101" s="43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</row>
    <row r="102" spans="2:26" x14ac:dyDescent="0.2">
      <c r="B102" s="34" t="s">
        <v>100</v>
      </c>
      <c r="C102" s="35"/>
      <c r="D102" s="35"/>
      <c r="E102" s="36" t="s">
        <v>26</v>
      </c>
      <c r="F102" s="43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</row>
    <row r="103" spans="2:26" x14ac:dyDescent="0.2">
      <c r="B103" s="34" t="s">
        <v>101</v>
      </c>
      <c r="C103" s="35"/>
      <c r="D103" s="35"/>
      <c r="E103" s="36" t="s">
        <v>26</v>
      </c>
      <c r="F103" s="43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</row>
    <row r="104" spans="2:26" x14ac:dyDescent="0.2">
      <c r="B104" s="34" t="s">
        <v>102</v>
      </c>
      <c r="C104" s="35"/>
      <c r="D104" s="35"/>
      <c r="E104" s="36" t="s">
        <v>26</v>
      </c>
      <c r="F104" s="43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</row>
    <row r="105" spans="2:26" x14ac:dyDescent="0.2">
      <c r="B105" s="34" t="s">
        <v>103</v>
      </c>
      <c r="C105" s="35"/>
      <c r="D105" s="35"/>
      <c r="E105" s="36" t="s">
        <v>26</v>
      </c>
      <c r="F105" s="43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</row>
    <row r="106" spans="2:26" x14ac:dyDescent="0.2">
      <c r="B106" s="34" t="s">
        <v>104</v>
      </c>
      <c r="C106" s="35"/>
      <c r="D106" s="35"/>
      <c r="E106" s="36" t="s">
        <v>26</v>
      </c>
      <c r="F106" s="43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</row>
    <row r="107" spans="2:26" x14ac:dyDescent="0.2">
      <c r="B107" s="34" t="s">
        <v>105</v>
      </c>
      <c r="C107" s="35"/>
      <c r="D107" s="35"/>
      <c r="E107" s="36" t="s">
        <v>26</v>
      </c>
      <c r="F107" s="179"/>
      <c r="G107" s="206" t="s">
        <v>190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2:26" x14ac:dyDescent="0.2">
      <c r="B108" s="34" t="s">
        <v>106</v>
      </c>
      <c r="C108" s="35"/>
      <c r="D108" s="35"/>
      <c r="E108" s="36" t="s">
        <v>26</v>
      </c>
      <c r="F108" s="43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</row>
    <row r="109" spans="2:26" x14ac:dyDescent="0.2">
      <c r="B109" s="34" t="s">
        <v>119</v>
      </c>
      <c r="C109" s="35"/>
      <c r="D109" s="35"/>
      <c r="E109" s="36" t="s">
        <v>26</v>
      </c>
      <c r="F109" s="179"/>
      <c r="G109" s="206" t="s">
        <v>190</v>
      </c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2:26" s="81" customFormat="1" x14ac:dyDescent="0.2">
      <c r="B110" s="34" t="s">
        <v>120</v>
      </c>
      <c r="C110" s="35"/>
      <c r="D110" s="35"/>
      <c r="E110" s="36" t="s">
        <v>26</v>
      </c>
      <c r="F110" s="179"/>
      <c r="G110" s="206" t="s">
        <v>190</v>
      </c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2:26" s="81" customFormat="1" x14ac:dyDescent="0.2">
      <c r="B111" s="34" t="s">
        <v>161</v>
      </c>
      <c r="C111" s="35"/>
      <c r="D111" s="35"/>
      <c r="E111" s="36" t="s">
        <v>26</v>
      </c>
      <c r="F111" s="179"/>
      <c r="G111" s="206" t="s">
        <v>190</v>
      </c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3" spans="2:26" ht="15" x14ac:dyDescent="0.25">
      <c r="B113" s="29" t="s">
        <v>5</v>
      </c>
      <c r="C113" s="9"/>
      <c r="D113" s="9"/>
      <c r="E113" s="30"/>
      <c r="F113" s="42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2:26" ht="15" x14ac:dyDescent="0.25">
      <c r="B114" s="31" t="s">
        <v>25</v>
      </c>
      <c r="C114" s="31"/>
      <c r="D114" s="31"/>
      <c r="E114" s="32" t="s">
        <v>17</v>
      </c>
      <c r="F114" s="33" t="s">
        <v>44</v>
      </c>
      <c r="G114" s="33">
        <v>2023</v>
      </c>
      <c r="H114" s="33">
        <v>2024</v>
      </c>
      <c r="I114" s="33">
        <v>2025</v>
      </c>
      <c r="J114" s="33">
        <v>2026</v>
      </c>
      <c r="K114" s="33">
        <v>2027</v>
      </c>
      <c r="L114" s="33">
        <v>2028</v>
      </c>
      <c r="M114" s="33">
        <v>2029</v>
      </c>
      <c r="N114" s="33">
        <v>2030</v>
      </c>
      <c r="O114" s="33">
        <v>2031</v>
      </c>
      <c r="P114" s="33">
        <v>2032</v>
      </c>
      <c r="Q114" s="33">
        <v>2033</v>
      </c>
      <c r="R114" s="33">
        <v>2034</v>
      </c>
      <c r="S114" s="33">
        <v>2035</v>
      </c>
      <c r="T114" s="33">
        <v>2036</v>
      </c>
      <c r="U114" s="33">
        <v>2037</v>
      </c>
      <c r="V114" s="33">
        <v>2038</v>
      </c>
      <c r="W114" s="33">
        <v>2039</v>
      </c>
      <c r="X114" s="33">
        <v>2040</v>
      </c>
      <c r="Y114" s="33">
        <v>2041</v>
      </c>
      <c r="Z114" s="33">
        <v>2042</v>
      </c>
    </row>
    <row r="115" spans="2:26" x14ac:dyDescent="0.2">
      <c r="B115" s="34" t="s">
        <v>98</v>
      </c>
      <c r="C115" s="35"/>
      <c r="D115" s="35"/>
      <c r="E115" s="36" t="s">
        <v>26</v>
      </c>
      <c r="F115" s="43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</row>
    <row r="116" spans="2:26" x14ac:dyDescent="0.2">
      <c r="B116" s="34" t="s">
        <v>99</v>
      </c>
      <c r="C116" s="35"/>
      <c r="D116" s="35"/>
      <c r="E116" s="36" t="s">
        <v>26</v>
      </c>
      <c r="F116" s="43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</row>
    <row r="117" spans="2:26" x14ac:dyDescent="0.2">
      <c r="B117" s="34" t="s">
        <v>100</v>
      </c>
      <c r="C117" s="35"/>
      <c r="D117" s="35"/>
      <c r="E117" s="36" t="s">
        <v>26</v>
      </c>
      <c r="F117" s="43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</row>
    <row r="118" spans="2:26" x14ac:dyDescent="0.2">
      <c r="B118" s="34" t="s">
        <v>101</v>
      </c>
      <c r="C118" s="35"/>
      <c r="D118" s="35"/>
      <c r="E118" s="36" t="s">
        <v>26</v>
      </c>
      <c r="F118" s="43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</row>
    <row r="119" spans="2:26" x14ac:dyDescent="0.2">
      <c r="B119" s="34" t="s">
        <v>102</v>
      </c>
      <c r="C119" s="35"/>
      <c r="D119" s="35"/>
      <c r="E119" s="36" t="s">
        <v>26</v>
      </c>
      <c r="F119" s="43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</row>
    <row r="120" spans="2:26" x14ac:dyDescent="0.2">
      <c r="B120" s="34" t="s">
        <v>103</v>
      </c>
      <c r="C120" s="35"/>
      <c r="D120" s="35"/>
      <c r="E120" s="36" t="s">
        <v>26</v>
      </c>
      <c r="F120" s="43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</row>
    <row r="121" spans="2:26" x14ac:dyDescent="0.2">
      <c r="B121" s="34" t="s">
        <v>104</v>
      </c>
      <c r="C121" s="35"/>
      <c r="D121" s="35"/>
      <c r="E121" s="36" t="s">
        <v>26</v>
      </c>
      <c r="F121" s="43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</row>
    <row r="122" spans="2:26" x14ac:dyDescent="0.2">
      <c r="B122" s="34" t="s">
        <v>105</v>
      </c>
      <c r="C122" s="35"/>
      <c r="D122" s="35"/>
      <c r="E122" s="36" t="s">
        <v>26</v>
      </c>
      <c r="F122" s="179"/>
      <c r="G122" s="206" t="s">
        <v>190</v>
      </c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2:26" x14ac:dyDescent="0.2">
      <c r="B123" s="34" t="s">
        <v>106</v>
      </c>
      <c r="C123" s="35"/>
      <c r="D123" s="35"/>
      <c r="E123" s="36" t="s">
        <v>26</v>
      </c>
      <c r="F123" s="43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</row>
    <row r="124" spans="2:26" x14ac:dyDescent="0.2">
      <c r="B124" s="34" t="s">
        <v>119</v>
      </c>
      <c r="C124" s="35"/>
      <c r="D124" s="35"/>
      <c r="E124" s="36" t="s">
        <v>26</v>
      </c>
      <c r="F124" s="179"/>
      <c r="G124" s="206" t="s">
        <v>190</v>
      </c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2:26" s="81" customFormat="1" x14ac:dyDescent="0.2">
      <c r="B125" s="34" t="s">
        <v>120</v>
      </c>
      <c r="C125" s="35"/>
      <c r="D125" s="35"/>
      <c r="E125" s="36" t="s">
        <v>26</v>
      </c>
      <c r="F125" s="179"/>
      <c r="G125" s="206" t="s">
        <v>190</v>
      </c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2:26" s="81" customFormat="1" x14ac:dyDescent="0.2">
      <c r="B126" s="34" t="s">
        <v>161</v>
      </c>
      <c r="C126" s="35"/>
      <c r="D126" s="35"/>
      <c r="E126" s="36" t="s">
        <v>26</v>
      </c>
      <c r="F126" s="179"/>
      <c r="G126" s="206" t="s">
        <v>190</v>
      </c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8" spans="2:26" ht="15" x14ac:dyDescent="0.25">
      <c r="B128" s="29" t="s">
        <v>150</v>
      </c>
      <c r="C128" s="9"/>
      <c r="D128" s="9"/>
      <c r="E128" s="30"/>
      <c r="F128" s="42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2:26" ht="15" x14ac:dyDescent="0.25">
      <c r="B129" s="31" t="s">
        <v>25</v>
      </c>
      <c r="C129" s="31"/>
      <c r="D129" s="31"/>
      <c r="E129" s="32" t="s">
        <v>17</v>
      </c>
      <c r="F129" s="33" t="s">
        <v>44</v>
      </c>
      <c r="G129" s="33">
        <v>2023</v>
      </c>
      <c r="H129" s="33">
        <v>2024</v>
      </c>
      <c r="I129" s="33">
        <v>2025</v>
      </c>
      <c r="J129" s="33">
        <v>2026</v>
      </c>
      <c r="K129" s="33">
        <v>2027</v>
      </c>
      <c r="L129" s="33">
        <v>2028</v>
      </c>
      <c r="M129" s="33">
        <v>2029</v>
      </c>
      <c r="N129" s="33">
        <v>2030</v>
      </c>
      <c r="O129" s="33">
        <v>2031</v>
      </c>
      <c r="P129" s="33">
        <v>2032</v>
      </c>
      <c r="Q129" s="33">
        <v>2033</v>
      </c>
      <c r="R129" s="33">
        <v>2034</v>
      </c>
      <c r="S129" s="33">
        <v>2035</v>
      </c>
      <c r="T129" s="33">
        <v>2036</v>
      </c>
      <c r="U129" s="33">
        <v>2037</v>
      </c>
      <c r="V129" s="33">
        <v>2038</v>
      </c>
      <c r="W129" s="33">
        <v>2039</v>
      </c>
      <c r="X129" s="33">
        <v>2040</v>
      </c>
      <c r="Y129" s="33">
        <v>2041</v>
      </c>
      <c r="Z129" s="33">
        <v>2042</v>
      </c>
    </row>
    <row r="130" spans="2:26" x14ac:dyDescent="0.2">
      <c r="B130" s="34" t="s">
        <v>98</v>
      </c>
      <c r="C130" s="35"/>
      <c r="D130" s="35"/>
      <c r="E130" s="36" t="s">
        <v>26</v>
      </c>
      <c r="F130" s="43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</row>
    <row r="131" spans="2:26" x14ac:dyDescent="0.2">
      <c r="B131" s="34" t="s">
        <v>99</v>
      </c>
      <c r="C131" s="35"/>
      <c r="D131" s="35"/>
      <c r="E131" s="36" t="s">
        <v>26</v>
      </c>
      <c r="F131" s="43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</row>
    <row r="132" spans="2:26" x14ac:dyDescent="0.2">
      <c r="B132" s="34" t="s">
        <v>100</v>
      </c>
      <c r="C132" s="35"/>
      <c r="D132" s="35"/>
      <c r="E132" s="36" t="s">
        <v>26</v>
      </c>
      <c r="F132" s="43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</row>
    <row r="133" spans="2:26" x14ac:dyDescent="0.2">
      <c r="B133" s="34" t="s">
        <v>101</v>
      </c>
      <c r="C133" s="35"/>
      <c r="D133" s="35"/>
      <c r="E133" s="36" t="s">
        <v>26</v>
      </c>
      <c r="F133" s="43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</row>
    <row r="134" spans="2:26" x14ac:dyDescent="0.2">
      <c r="B134" s="34" t="s">
        <v>102</v>
      </c>
      <c r="C134" s="35"/>
      <c r="D134" s="35"/>
      <c r="E134" s="36" t="s">
        <v>26</v>
      </c>
      <c r="F134" s="43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</row>
    <row r="135" spans="2:26" x14ac:dyDescent="0.2">
      <c r="B135" s="34" t="s">
        <v>103</v>
      </c>
      <c r="C135" s="35"/>
      <c r="D135" s="35"/>
      <c r="E135" s="36" t="s">
        <v>26</v>
      </c>
      <c r="F135" s="43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</row>
    <row r="136" spans="2:26" x14ac:dyDescent="0.2">
      <c r="B136" s="34" t="s">
        <v>104</v>
      </c>
      <c r="C136" s="35"/>
      <c r="D136" s="35"/>
      <c r="E136" s="36" t="s">
        <v>26</v>
      </c>
      <c r="F136" s="43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</row>
    <row r="137" spans="2:26" x14ac:dyDescent="0.2">
      <c r="B137" s="34" t="s">
        <v>105</v>
      </c>
      <c r="C137" s="35"/>
      <c r="D137" s="35"/>
      <c r="E137" s="36" t="s">
        <v>26</v>
      </c>
      <c r="F137" s="179"/>
      <c r="G137" s="206" t="s">
        <v>190</v>
      </c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2:26" x14ac:dyDescent="0.2">
      <c r="B138" s="34" t="s">
        <v>106</v>
      </c>
      <c r="C138" s="35"/>
      <c r="D138" s="35"/>
      <c r="E138" s="36" t="s">
        <v>26</v>
      </c>
      <c r="F138" s="43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</row>
    <row r="139" spans="2:26" x14ac:dyDescent="0.2">
      <c r="B139" s="34" t="s">
        <v>119</v>
      </c>
      <c r="C139" s="35"/>
      <c r="D139" s="35"/>
      <c r="E139" s="36" t="s">
        <v>26</v>
      </c>
      <c r="F139" s="179"/>
      <c r="G139" s="206" t="s">
        <v>190</v>
      </c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2:26" s="81" customFormat="1" x14ac:dyDescent="0.2">
      <c r="B140" s="34" t="s">
        <v>120</v>
      </c>
      <c r="C140" s="35"/>
      <c r="D140" s="35"/>
      <c r="E140" s="36" t="s">
        <v>26</v>
      </c>
      <c r="F140" s="179"/>
      <c r="G140" s="206" t="s">
        <v>190</v>
      </c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2:26" s="81" customFormat="1" x14ac:dyDescent="0.2">
      <c r="B141" s="34" t="s">
        <v>161</v>
      </c>
      <c r="C141" s="35"/>
      <c r="D141" s="35"/>
      <c r="E141" s="36" t="s">
        <v>26</v>
      </c>
      <c r="F141" s="179"/>
      <c r="G141" s="206" t="s">
        <v>190</v>
      </c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3" spans="2:26" s="81" customFormat="1" ht="15" x14ac:dyDescent="0.25">
      <c r="B143" s="29" t="s">
        <v>149</v>
      </c>
      <c r="C143" s="9"/>
      <c r="D143" s="9"/>
      <c r="E143" s="30"/>
      <c r="F143" s="42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2:26" s="81" customFormat="1" ht="15" x14ac:dyDescent="0.25">
      <c r="B144" s="31" t="s">
        <v>25</v>
      </c>
      <c r="C144" s="31"/>
      <c r="D144" s="31"/>
      <c r="E144" s="32" t="s">
        <v>17</v>
      </c>
      <c r="F144" s="33" t="s">
        <v>44</v>
      </c>
      <c r="G144" s="33">
        <v>2023</v>
      </c>
      <c r="H144" s="33">
        <v>2024</v>
      </c>
      <c r="I144" s="33">
        <v>2025</v>
      </c>
      <c r="J144" s="33">
        <v>2026</v>
      </c>
      <c r="K144" s="33">
        <v>2027</v>
      </c>
      <c r="L144" s="33">
        <v>2028</v>
      </c>
      <c r="M144" s="33">
        <v>2029</v>
      </c>
      <c r="N144" s="33">
        <v>2030</v>
      </c>
      <c r="O144" s="33">
        <v>2031</v>
      </c>
      <c r="P144" s="33">
        <v>2032</v>
      </c>
      <c r="Q144" s="33">
        <v>2033</v>
      </c>
      <c r="R144" s="33">
        <v>2034</v>
      </c>
      <c r="S144" s="33">
        <v>2035</v>
      </c>
      <c r="T144" s="33">
        <v>2036</v>
      </c>
      <c r="U144" s="33">
        <v>2037</v>
      </c>
      <c r="V144" s="33">
        <v>2038</v>
      </c>
      <c r="W144" s="33">
        <v>2039</v>
      </c>
      <c r="X144" s="33">
        <v>2040</v>
      </c>
      <c r="Y144" s="33">
        <v>2041</v>
      </c>
      <c r="Z144" s="33">
        <v>2042</v>
      </c>
    </row>
    <row r="145" spans="2:26" s="81" customFormat="1" x14ac:dyDescent="0.2">
      <c r="B145" s="34" t="s">
        <v>98</v>
      </c>
      <c r="C145" s="35"/>
      <c r="D145" s="35"/>
      <c r="E145" s="36" t="s">
        <v>26</v>
      </c>
      <c r="F145" s="43">
        <v>585201747.30567026</v>
      </c>
      <c r="G145" s="37">
        <v>0</v>
      </c>
      <c r="H145" s="37">
        <v>0</v>
      </c>
      <c r="I145" s="37">
        <v>0</v>
      </c>
      <c r="J145" s="37">
        <v>82531037.88561368</v>
      </c>
      <c r="K145" s="37">
        <v>201724492.35195544</v>
      </c>
      <c r="L145" s="37">
        <v>195605900.71114001</v>
      </c>
      <c r="M145" s="37">
        <v>242104627.99920338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</row>
    <row r="146" spans="2:26" s="81" customFormat="1" x14ac:dyDescent="0.2">
      <c r="B146" s="34" t="s">
        <v>99</v>
      </c>
      <c r="C146" s="35"/>
      <c r="D146" s="35"/>
      <c r="E146" s="36" t="s">
        <v>26</v>
      </c>
      <c r="F146" s="43">
        <v>585201747.30567026</v>
      </c>
      <c r="G146" s="37">
        <v>0</v>
      </c>
      <c r="H146" s="37">
        <v>0</v>
      </c>
      <c r="I146" s="37">
        <v>0</v>
      </c>
      <c r="J146" s="37">
        <v>82531037.88561368</v>
      </c>
      <c r="K146" s="37">
        <v>201724492.35195544</v>
      </c>
      <c r="L146" s="37">
        <v>195605900.71114001</v>
      </c>
      <c r="M146" s="37">
        <v>242104627.99920338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</row>
    <row r="147" spans="2:26" s="81" customFormat="1" x14ac:dyDescent="0.2">
      <c r="B147" s="34" t="s">
        <v>100</v>
      </c>
      <c r="C147" s="35"/>
      <c r="D147" s="35"/>
      <c r="E147" s="36" t="s">
        <v>26</v>
      </c>
      <c r="F147" s="43">
        <v>298366497.28383678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139252859.6876505</v>
      </c>
      <c r="M147" s="37">
        <v>242104627.99920338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</row>
    <row r="148" spans="2:26" s="81" customFormat="1" x14ac:dyDescent="0.2">
      <c r="B148" s="34" t="s">
        <v>101</v>
      </c>
      <c r="C148" s="35"/>
      <c r="D148" s="35"/>
      <c r="E148" s="36" t="s">
        <v>26</v>
      </c>
      <c r="F148" s="43">
        <v>267624837.10673344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100973358.61497557</v>
      </c>
      <c r="M148" s="37">
        <v>242104627.99920338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</row>
    <row r="149" spans="2:26" s="81" customFormat="1" x14ac:dyDescent="0.2">
      <c r="B149" s="34" t="s">
        <v>102</v>
      </c>
      <c r="C149" s="35"/>
      <c r="D149" s="35"/>
      <c r="E149" s="36" t="s">
        <v>26</v>
      </c>
      <c r="F149" s="43">
        <v>298366497.28383678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139252859.6876505</v>
      </c>
      <c r="M149" s="37">
        <v>242104627.99920338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</row>
    <row r="150" spans="2:26" s="81" customFormat="1" x14ac:dyDescent="0.2">
      <c r="B150" s="34" t="s">
        <v>103</v>
      </c>
      <c r="C150" s="35"/>
      <c r="D150" s="35"/>
      <c r="E150" s="36" t="s">
        <v>26</v>
      </c>
      <c r="F150" s="43">
        <v>298366497.28383678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139252859.6876505</v>
      </c>
      <c r="M150" s="37">
        <v>242104627.99920338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</row>
    <row r="151" spans="2:26" s="81" customFormat="1" x14ac:dyDescent="0.2">
      <c r="B151" s="34" t="s">
        <v>104</v>
      </c>
      <c r="C151" s="35"/>
      <c r="D151" s="35"/>
      <c r="E151" s="36" t="s">
        <v>26</v>
      </c>
      <c r="F151" s="43">
        <v>560113063.89852452</v>
      </c>
      <c r="G151" s="37">
        <v>0</v>
      </c>
      <c r="H151" s="37">
        <v>0</v>
      </c>
      <c r="I151" s="37">
        <v>0</v>
      </c>
      <c r="J151" s="37">
        <v>53818739.756625257</v>
      </c>
      <c r="K151" s="37">
        <v>201724492.35195544</v>
      </c>
      <c r="L151" s="37">
        <v>195605900.71114001</v>
      </c>
      <c r="M151" s="37">
        <v>242104627.99920338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</row>
    <row r="152" spans="2:26" s="81" customFormat="1" x14ac:dyDescent="0.2">
      <c r="B152" s="34" t="s">
        <v>105</v>
      </c>
      <c r="C152" s="35"/>
      <c r="D152" s="35"/>
      <c r="E152" s="36" t="s">
        <v>26</v>
      </c>
      <c r="F152" s="179"/>
      <c r="G152" s="206" t="s">
        <v>190</v>
      </c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2:26" s="81" customFormat="1" x14ac:dyDescent="0.2">
      <c r="B153" s="34" t="s">
        <v>106</v>
      </c>
      <c r="C153" s="35"/>
      <c r="D153" s="35"/>
      <c r="E153" s="36" t="s">
        <v>26</v>
      </c>
      <c r="F153" s="43">
        <v>560113063.89852452</v>
      </c>
      <c r="G153" s="37">
        <v>0</v>
      </c>
      <c r="H153" s="37">
        <v>0</v>
      </c>
      <c r="I153" s="37">
        <v>0</v>
      </c>
      <c r="J153" s="37">
        <v>53818739.756625257</v>
      </c>
      <c r="K153" s="37">
        <v>201724492.35195544</v>
      </c>
      <c r="L153" s="37">
        <v>195605900.71114001</v>
      </c>
      <c r="M153" s="37">
        <v>242104627.99920338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</row>
    <row r="154" spans="2:26" s="81" customFormat="1" x14ac:dyDescent="0.2">
      <c r="B154" s="34" t="s">
        <v>119</v>
      </c>
      <c r="C154" s="35"/>
      <c r="D154" s="35"/>
      <c r="E154" s="36" t="s">
        <v>26</v>
      </c>
      <c r="F154" s="179"/>
      <c r="G154" s="206" t="s">
        <v>190</v>
      </c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2:26" s="81" customFormat="1" x14ac:dyDescent="0.2">
      <c r="B155" s="34" t="s">
        <v>120</v>
      </c>
      <c r="C155" s="35"/>
      <c r="D155" s="35"/>
      <c r="E155" s="36" t="s">
        <v>26</v>
      </c>
      <c r="F155" s="179"/>
      <c r="G155" s="206" t="s">
        <v>190</v>
      </c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2:26" s="81" customFormat="1" x14ac:dyDescent="0.2">
      <c r="B156" s="34" t="s">
        <v>161</v>
      </c>
      <c r="C156" s="35"/>
      <c r="D156" s="35"/>
      <c r="E156" s="36" t="s">
        <v>26</v>
      </c>
      <c r="F156" s="179"/>
      <c r="G156" s="206" t="s">
        <v>190</v>
      </c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2:26" s="81" customFormat="1" x14ac:dyDescent="0.2">
      <c r="F157" s="41"/>
    </row>
    <row r="158" spans="2:26" ht="15" x14ac:dyDescent="0.25">
      <c r="B158" s="29" t="s">
        <v>6</v>
      </c>
      <c r="C158" s="9"/>
      <c r="D158" s="9"/>
      <c r="E158" s="30"/>
      <c r="F158" s="42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2:26" ht="15" x14ac:dyDescent="0.25">
      <c r="B159" s="31" t="s">
        <v>25</v>
      </c>
      <c r="C159" s="31"/>
      <c r="D159" s="31"/>
      <c r="E159" s="32" t="s">
        <v>17</v>
      </c>
      <c r="F159" s="33" t="s">
        <v>44</v>
      </c>
      <c r="G159" s="33">
        <v>2023</v>
      </c>
      <c r="H159" s="33">
        <v>2024</v>
      </c>
      <c r="I159" s="33">
        <v>2025</v>
      </c>
      <c r="J159" s="33">
        <v>2026</v>
      </c>
      <c r="K159" s="33">
        <v>2027</v>
      </c>
      <c r="L159" s="33">
        <v>2028</v>
      </c>
      <c r="M159" s="33">
        <v>2029</v>
      </c>
      <c r="N159" s="33">
        <v>2030</v>
      </c>
      <c r="O159" s="33">
        <v>2031</v>
      </c>
      <c r="P159" s="33">
        <v>2032</v>
      </c>
      <c r="Q159" s="33">
        <v>2033</v>
      </c>
      <c r="R159" s="33">
        <v>2034</v>
      </c>
      <c r="S159" s="33">
        <v>2035</v>
      </c>
      <c r="T159" s="33">
        <v>2036</v>
      </c>
      <c r="U159" s="33">
        <v>2037</v>
      </c>
      <c r="V159" s="33">
        <v>2038</v>
      </c>
      <c r="W159" s="33">
        <v>2039</v>
      </c>
      <c r="X159" s="33">
        <v>2040</v>
      </c>
      <c r="Y159" s="33">
        <v>2041</v>
      </c>
      <c r="Z159" s="33">
        <v>2042</v>
      </c>
    </row>
    <row r="160" spans="2:26" x14ac:dyDescent="0.2">
      <c r="B160" s="34" t="s">
        <v>98</v>
      </c>
      <c r="C160" s="35"/>
      <c r="D160" s="35"/>
      <c r="E160" s="36" t="s">
        <v>26</v>
      </c>
      <c r="F160" s="43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</row>
    <row r="161" spans="2:26" x14ac:dyDescent="0.2">
      <c r="B161" s="34" t="s">
        <v>99</v>
      </c>
      <c r="C161" s="35"/>
      <c r="D161" s="35"/>
      <c r="E161" s="36" t="s">
        <v>26</v>
      </c>
      <c r="F161" s="43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</row>
    <row r="162" spans="2:26" x14ac:dyDescent="0.2">
      <c r="B162" s="34" t="s">
        <v>100</v>
      </c>
      <c r="C162" s="35"/>
      <c r="D162" s="35"/>
      <c r="E162" s="36" t="s">
        <v>26</v>
      </c>
      <c r="F162" s="43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</row>
    <row r="163" spans="2:26" x14ac:dyDescent="0.2">
      <c r="B163" s="34" t="s">
        <v>101</v>
      </c>
      <c r="C163" s="35"/>
      <c r="D163" s="35"/>
      <c r="E163" s="36" t="s">
        <v>26</v>
      </c>
      <c r="F163" s="43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</row>
    <row r="164" spans="2:26" x14ac:dyDescent="0.2">
      <c r="B164" s="34" t="s">
        <v>102</v>
      </c>
      <c r="C164" s="35"/>
      <c r="D164" s="35"/>
      <c r="E164" s="36" t="s">
        <v>26</v>
      </c>
      <c r="F164" s="43">
        <v>0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</row>
    <row r="165" spans="2:26" x14ac:dyDescent="0.2">
      <c r="B165" s="34" t="s">
        <v>103</v>
      </c>
      <c r="C165" s="35"/>
      <c r="D165" s="35"/>
      <c r="E165" s="36" t="s">
        <v>26</v>
      </c>
      <c r="F165" s="43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</row>
    <row r="166" spans="2:26" x14ac:dyDescent="0.2">
      <c r="B166" s="34" t="s">
        <v>104</v>
      </c>
      <c r="C166" s="35"/>
      <c r="D166" s="35"/>
      <c r="E166" s="36" t="s">
        <v>26</v>
      </c>
      <c r="F166" s="43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</row>
    <row r="167" spans="2:26" x14ac:dyDescent="0.2">
      <c r="B167" s="34" t="s">
        <v>105</v>
      </c>
      <c r="C167" s="35"/>
      <c r="D167" s="35"/>
      <c r="E167" s="36" t="s">
        <v>26</v>
      </c>
      <c r="F167" s="179"/>
      <c r="G167" s="206" t="s">
        <v>190</v>
      </c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2:26" x14ac:dyDescent="0.2">
      <c r="B168" s="34" t="s">
        <v>106</v>
      </c>
      <c r="C168" s="35"/>
      <c r="D168" s="35"/>
      <c r="E168" s="36" t="s">
        <v>26</v>
      </c>
      <c r="F168" s="43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</row>
    <row r="169" spans="2:26" x14ac:dyDescent="0.2">
      <c r="B169" s="34" t="s">
        <v>119</v>
      </c>
      <c r="C169" s="35"/>
      <c r="D169" s="35"/>
      <c r="E169" s="36" t="s">
        <v>26</v>
      </c>
      <c r="F169" s="179"/>
      <c r="G169" s="206" t="s">
        <v>190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2:26" s="81" customFormat="1" x14ac:dyDescent="0.2">
      <c r="B170" s="34" t="s">
        <v>120</v>
      </c>
      <c r="C170" s="35"/>
      <c r="D170" s="35"/>
      <c r="E170" s="36" t="s">
        <v>26</v>
      </c>
      <c r="F170" s="179"/>
      <c r="G170" s="206" t="s">
        <v>190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2:26" s="81" customFormat="1" x14ac:dyDescent="0.2">
      <c r="B171" s="34" t="s">
        <v>161</v>
      </c>
      <c r="C171" s="35"/>
      <c r="D171" s="35"/>
      <c r="E171" s="36" t="s">
        <v>26</v>
      </c>
      <c r="F171" s="179"/>
      <c r="G171" s="206" t="s">
        <v>190</v>
      </c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3" spans="2:26" ht="15" x14ac:dyDescent="0.25">
      <c r="B173" s="29" t="s">
        <v>146</v>
      </c>
      <c r="C173" s="9"/>
      <c r="D173" s="9"/>
      <c r="E173" s="30"/>
      <c r="F173" s="42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2:26" ht="15" x14ac:dyDescent="0.25">
      <c r="B174" s="31" t="s">
        <v>25</v>
      </c>
      <c r="C174" s="31"/>
      <c r="D174" s="31"/>
      <c r="E174" s="32" t="s">
        <v>17</v>
      </c>
      <c r="F174" s="33" t="s">
        <v>44</v>
      </c>
      <c r="G174" s="33">
        <v>2023</v>
      </c>
      <c r="H174" s="33">
        <v>2024</v>
      </c>
      <c r="I174" s="33">
        <v>2025</v>
      </c>
      <c r="J174" s="33">
        <v>2026</v>
      </c>
      <c r="K174" s="33">
        <v>2027</v>
      </c>
      <c r="L174" s="33">
        <v>2028</v>
      </c>
      <c r="M174" s="33">
        <v>2029</v>
      </c>
      <c r="N174" s="33">
        <v>2030</v>
      </c>
      <c r="O174" s="33">
        <v>2031</v>
      </c>
      <c r="P174" s="33">
        <v>2032</v>
      </c>
      <c r="Q174" s="33">
        <v>2033</v>
      </c>
      <c r="R174" s="33">
        <v>2034</v>
      </c>
      <c r="S174" s="33">
        <v>2035</v>
      </c>
      <c r="T174" s="33">
        <v>2036</v>
      </c>
      <c r="U174" s="33">
        <v>2037</v>
      </c>
      <c r="V174" s="33">
        <v>2038</v>
      </c>
      <c r="W174" s="33">
        <v>2039</v>
      </c>
      <c r="X174" s="33">
        <v>2040</v>
      </c>
      <c r="Y174" s="33">
        <v>2041</v>
      </c>
      <c r="Z174" s="33">
        <v>2042</v>
      </c>
    </row>
    <row r="175" spans="2:26" x14ac:dyDescent="0.2">
      <c r="B175" s="34" t="s">
        <v>98</v>
      </c>
      <c r="C175" s="35"/>
      <c r="D175" s="35"/>
      <c r="E175" s="36" t="s">
        <v>26</v>
      </c>
      <c r="F175" s="43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</row>
    <row r="176" spans="2:26" x14ac:dyDescent="0.2">
      <c r="B176" s="34" t="s">
        <v>99</v>
      </c>
      <c r="C176" s="35"/>
      <c r="D176" s="35"/>
      <c r="E176" s="36" t="s">
        <v>26</v>
      </c>
      <c r="F176" s="43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</row>
    <row r="177" spans="2:26" x14ac:dyDescent="0.2">
      <c r="B177" s="34" t="s">
        <v>100</v>
      </c>
      <c r="C177" s="35"/>
      <c r="D177" s="35"/>
      <c r="E177" s="36" t="s">
        <v>26</v>
      </c>
      <c r="F177" s="43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</row>
    <row r="178" spans="2:26" x14ac:dyDescent="0.2">
      <c r="B178" s="34" t="s">
        <v>101</v>
      </c>
      <c r="C178" s="35"/>
      <c r="D178" s="35"/>
      <c r="E178" s="36" t="s">
        <v>26</v>
      </c>
      <c r="F178" s="43">
        <v>746849.05174028059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7845.0794103525941</v>
      </c>
      <c r="N178" s="37">
        <v>7845.0794103525941</v>
      </c>
      <c r="O178" s="37">
        <v>54915.555872468161</v>
      </c>
      <c r="P178" s="37">
        <v>54915.555872468161</v>
      </c>
      <c r="Q178" s="37">
        <v>54915.555872468161</v>
      </c>
      <c r="R178" s="37">
        <v>54915.555872468161</v>
      </c>
      <c r="S178" s="37">
        <v>54915.555872468161</v>
      </c>
      <c r="T178" s="37">
        <v>141211.42938634669</v>
      </c>
      <c r="U178" s="37">
        <v>141211.42938634669</v>
      </c>
      <c r="V178" s="37">
        <v>141211.42938634669</v>
      </c>
      <c r="W178" s="37">
        <v>141211.42938634669</v>
      </c>
      <c r="X178" s="37">
        <v>141211.42938634669</v>
      </c>
      <c r="Y178" s="37">
        <v>368718.73228657193</v>
      </c>
      <c r="Z178" s="37">
        <v>368718.73228657193</v>
      </c>
    </row>
    <row r="179" spans="2:26" x14ac:dyDescent="0.2">
      <c r="B179" s="34" t="s">
        <v>102</v>
      </c>
      <c r="C179" s="35"/>
      <c r="D179" s="35"/>
      <c r="E179" s="36" t="s">
        <v>26</v>
      </c>
      <c r="F179" s="43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</row>
    <row r="180" spans="2:26" x14ac:dyDescent="0.2">
      <c r="B180" s="34" t="s">
        <v>103</v>
      </c>
      <c r="C180" s="35"/>
      <c r="D180" s="35"/>
      <c r="E180" s="36" t="s">
        <v>26</v>
      </c>
      <c r="F180" s="43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</row>
    <row r="181" spans="2:26" x14ac:dyDescent="0.2">
      <c r="B181" s="34" t="s">
        <v>104</v>
      </c>
      <c r="C181" s="35"/>
      <c r="D181" s="35"/>
      <c r="E181" s="36" t="s">
        <v>26</v>
      </c>
      <c r="F181" s="43">
        <v>759018.87537128152</v>
      </c>
      <c r="G181" s="37">
        <v>0</v>
      </c>
      <c r="H181" s="37">
        <v>0</v>
      </c>
      <c r="I181" s="37">
        <v>0</v>
      </c>
      <c r="J181" s="37">
        <v>0</v>
      </c>
      <c r="K181" s="37">
        <v>7845.0794103525941</v>
      </c>
      <c r="L181" s="37">
        <v>7845.0794103525941</v>
      </c>
      <c r="M181" s="37">
        <v>7845.0794103525941</v>
      </c>
      <c r="N181" s="37">
        <v>7845.0794103525941</v>
      </c>
      <c r="O181" s="37">
        <v>54915.555872468161</v>
      </c>
      <c r="P181" s="37">
        <v>54915.555872468161</v>
      </c>
      <c r="Q181" s="37">
        <v>54915.555872468161</v>
      </c>
      <c r="R181" s="37">
        <v>54915.555872468161</v>
      </c>
      <c r="S181" s="37">
        <v>54915.555872468161</v>
      </c>
      <c r="T181" s="37">
        <v>141211.42938634669</v>
      </c>
      <c r="U181" s="37">
        <v>141211.42938634669</v>
      </c>
      <c r="V181" s="37">
        <v>141211.42938634669</v>
      </c>
      <c r="W181" s="37">
        <v>141211.42938634669</v>
      </c>
      <c r="X181" s="37">
        <v>141211.42938634669</v>
      </c>
      <c r="Y181" s="37">
        <v>368718.73228657193</v>
      </c>
      <c r="Z181" s="37">
        <v>368718.73228657193</v>
      </c>
    </row>
    <row r="182" spans="2:26" x14ac:dyDescent="0.2">
      <c r="B182" s="34" t="s">
        <v>105</v>
      </c>
      <c r="C182" s="35"/>
      <c r="D182" s="35"/>
      <c r="E182" s="36" t="s">
        <v>26</v>
      </c>
      <c r="F182" s="179"/>
      <c r="G182" s="206" t="s">
        <v>190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2:26" x14ac:dyDescent="0.2">
      <c r="B183" s="34" t="s">
        <v>106</v>
      </c>
      <c r="C183" s="35"/>
      <c r="D183" s="35"/>
      <c r="E183" s="36" t="s">
        <v>26</v>
      </c>
      <c r="F183" s="43">
        <v>759018.87537128152</v>
      </c>
      <c r="G183" s="37">
        <v>0</v>
      </c>
      <c r="H183" s="37">
        <v>0</v>
      </c>
      <c r="I183" s="37">
        <v>0</v>
      </c>
      <c r="J183" s="37">
        <v>0</v>
      </c>
      <c r="K183" s="37">
        <v>7845.0794103525941</v>
      </c>
      <c r="L183" s="37">
        <v>7845.0794103525941</v>
      </c>
      <c r="M183" s="37">
        <v>7845.0794103525941</v>
      </c>
      <c r="N183" s="37">
        <v>7845.0794103525941</v>
      </c>
      <c r="O183" s="37">
        <v>54915.555872468161</v>
      </c>
      <c r="P183" s="37">
        <v>54915.555872468161</v>
      </c>
      <c r="Q183" s="37">
        <v>54915.555872468161</v>
      </c>
      <c r="R183" s="37">
        <v>54915.555872468161</v>
      </c>
      <c r="S183" s="37">
        <v>54915.555872468161</v>
      </c>
      <c r="T183" s="37">
        <v>141211.42938634669</v>
      </c>
      <c r="U183" s="37">
        <v>141211.42938634669</v>
      </c>
      <c r="V183" s="37">
        <v>141211.42938634669</v>
      </c>
      <c r="W183" s="37">
        <v>141211.42938634669</v>
      </c>
      <c r="X183" s="37">
        <v>141211.42938634669</v>
      </c>
      <c r="Y183" s="37">
        <v>368718.73228657193</v>
      </c>
      <c r="Z183" s="37">
        <v>368718.73228657193</v>
      </c>
    </row>
    <row r="184" spans="2:26" x14ac:dyDescent="0.2">
      <c r="B184" s="34" t="s">
        <v>119</v>
      </c>
      <c r="C184" s="35"/>
      <c r="D184" s="35"/>
      <c r="E184" s="36" t="s">
        <v>26</v>
      </c>
      <c r="F184" s="179"/>
      <c r="G184" s="206" t="s">
        <v>190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2:26" s="81" customFormat="1" x14ac:dyDescent="0.2">
      <c r="B185" s="34" t="s">
        <v>120</v>
      </c>
      <c r="C185" s="35"/>
      <c r="D185" s="35"/>
      <c r="E185" s="36" t="s">
        <v>26</v>
      </c>
      <c r="F185" s="179"/>
      <c r="G185" s="206" t="s">
        <v>190</v>
      </c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2:26" s="81" customFormat="1" x14ac:dyDescent="0.2">
      <c r="B186" s="34" t="s">
        <v>161</v>
      </c>
      <c r="C186" s="35"/>
      <c r="D186" s="35"/>
      <c r="E186" s="36" t="s">
        <v>26</v>
      </c>
      <c r="F186" s="179"/>
      <c r="G186" s="206" t="s">
        <v>190</v>
      </c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8" spans="2:26" ht="15" x14ac:dyDescent="0.25">
      <c r="B188" s="29" t="s">
        <v>148</v>
      </c>
      <c r="C188" s="9"/>
      <c r="D188" s="9"/>
      <c r="E188" s="30"/>
      <c r="F188" s="42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2:26" ht="15" x14ac:dyDescent="0.25">
      <c r="B189" s="31" t="s">
        <v>25</v>
      </c>
      <c r="C189" s="31"/>
      <c r="D189" s="31"/>
      <c r="E189" s="32" t="s">
        <v>17</v>
      </c>
      <c r="F189" s="33" t="s">
        <v>44</v>
      </c>
      <c r="G189" s="33">
        <v>2023</v>
      </c>
      <c r="H189" s="33">
        <v>2024</v>
      </c>
      <c r="I189" s="33">
        <v>2025</v>
      </c>
      <c r="J189" s="33">
        <v>2026</v>
      </c>
      <c r="K189" s="33">
        <v>2027</v>
      </c>
      <c r="L189" s="33">
        <v>2028</v>
      </c>
      <c r="M189" s="33">
        <v>2029</v>
      </c>
      <c r="N189" s="33">
        <v>2030</v>
      </c>
      <c r="O189" s="33">
        <v>2031</v>
      </c>
      <c r="P189" s="33">
        <v>2032</v>
      </c>
      <c r="Q189" s="33">
        <v>2033</v>
      </c>
      <c r="R189" s="33">
        <v>2034</v>
      </c>
      <c r="S189" s="33">
        <v>2035</v>
      </c>
      <c r="T189" s="33">
        <v>2036</v>
      </c>
      <c r="U189" s="33">
        <v>2037</v>
      </c>
      <c r="V189" s="33">
        <v>2038</v>
      </c>
      <c r="W189" s="33">
        <v>2039</v>
      </c>
      <c r="X189" s="33">
        <v>2040</v>
      </c>
      <c r="Y189" s="33">
        <v>2041</v>
      </c>
      <c r="Z189" s="33">
        <v>2042</v>
      </c>
    </row>
    <row r="190" spans="2:26" x14ac:dyDescent="0.2">
      <c r="B190" s="34" t="s">
        <v>98</v>
      </c>
      <c r="C190" s="35"/>
      <c r="D190" s="35"/>
      <c r="E190" s="36" t="s">
        <v>26</v>
      </c>
      <c r="F190" s="43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</row>
    <row r="191" spans="2:26" x14ac:dyDescent="0.2">
      <c r="B191" s="34" t="s">
        <v>99</v>
      </c>
      <c r="C191" s="35"/>
      <c r="D191" s="35"/>
      <c r="E191" s="36" t="s">
        <v>26</v>
      </c>
      <c r="F191" s="43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</row>
    <row r="192" spans="2:26" x14ac:dyDescent="0.2">
      <c r="B192" s="34" t="s">
        <v>100</v>
      </c>
      <c r="C192" s="35"/>
      <c r="D192" s="35"/>
      <c r="E192" s="36" t="s">
        <v>26</v>
      </c>
      <c r="F192" s="43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</row>
    <row r="193" spans="2:26" x14ac:dyDescent="0.2">
      <c r="B193" s="34" t="s">
        <v>101</v>
      </c>
      <c r="C193" s="35"/>
      <c r="D193" s="35"/>
      <c r="E193" s="36" t="s">
        <v>26</v>
      </c>
      <c r="F193" s="43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</row>
    <row r="194" spans="2:26" x14ac:dyDescent="0.2">
      <c r="B194" s="34" t="s">
        <v>102</v>
      </c>
      <c r="C194" s="35"/>
      <c r="D194" s="35"/>
      <c r="E194" s="36" t="s">
        <v>26</v>
      </c>
      <c r="F194" s="43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</row>
    <row r="195" spans="2:26" x14ac:dyDescent="0.2">
      <c r="B195" s="34" t="s">
        <v>103</v>
      </c>
      <c r="C195" s="35"/>
      <c r="D195" s="35"/>
      <c r="E195" s="36" t="s">
        <v>26</v>
      </c>
      <c r="F195" s="43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</row>
    <row r="196" spans="2:26" x14ac:dyDescent="0.2">
      <c r="B196" s="34" t="s">
        <v>104</v>
      </c>
      <c r="C196" s="35"/>
      <c r="D196" s="35"/>
      <c r="E196" s="36" t="s">
        <v>26</v>
      </c>
      <c r="F196" s="43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</row>
    <row r="197" spans="2:26" x14ac:dyDescent="0.2">
      <c r="B197" s="34" t="s">
        <v>105</v>
      </c>
      <c r="C197" s="35"/>
      <c r="D197" s="35"/>
      <c r="E197" s="36" t="s">
        <v>26</v>
      </c>
      <c r="F197" s="179"/>
      <c r="G197" s="206" t="s">
        <v>190</v>
      </c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2:26" x14ac:dyDescent="0.2">
      <c r="B198" s="34" t="s">
        <v>106</v>
      </c>
      <c r="C198" s="35"/>
      <c r="D198" s="35"/>
      <c r="E198" s="36" t="s">
        <v>26</v>
      </c>
      <c r="F198" s="43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</row>
    <row r="199" spans="2:26" x14ac:dyDescent="0.2">
      <c r="B199" s="34" t="s">
        <v>119</v>
      </c>
      <c r="C199" s="35"/>
      <c r="D199" s="35"/>
      <c r="E199" s="36" t="s">
        <v>26</v>
      </c>
      <c r="F199" s="179"/>
      <c r="G199" s="206" t="s">
        <v>190</v>
      </c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2:26" s="81" customFormat="1" x14ac:dyDescent="0.2">
      <c r="B200" s="34" t="s">
        <v>120</v>
      </c>
      <c r="C200" s="35"/>
      <c r="D200" s="35"/>
      <c r="E200" s="36" t="s">
        <v>26</v>
      </c>
      <c r="F200" s="179"/>
      <c r="G200" s="206" t="s">
        <v>190</v>
      </c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2:26" s="81" customFormat="1" x14ac:dyDescent="0.2">
      <c r="B201" s="34" t="s">
        <v>161</v>
      </c>
      <c r="C201" s="35"/>
      <c r="D201" s="35"/>
      <c r="E201" s="36" t="s">
        <v>26</v>
      </c>
      <c r="F201" s="179"/>
      <c r="G201" s="206" t="s">
        <v>190</v>
      </c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3" spans="2:26" ht="15" x14ac:dyDescent="0.25">
      <c r="B203" s="29" t="s">
        <v>61</v>
      </c>
      <c r="C203" s="9"/>
      <c r="D203" s="9"/>
      <c r="E203" s="30"/>
      <c r="F203" s="42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2:26" ht="15" x14ac:dyDescent="0.25">
      <c r="B204" s="31" t="s">
        <v>25</v>
      </c>
      <c r="C204" s="31"/>
      <c r="D204" s="31"/>
      <c r="E204" s="32" t="s">
        <v>17</v>
      </c>
      <c r="F204" s="33" t="s">
        <v>44</v>
      </c>
      <c r="G204" s="33">
        <v>2023</v>
      </c>
      <c r="H204" s="33">
        <v>2024</v>
      </c>
      <c r="I204" s="33">
        <v>2025</v>
      </c>
      <c r="J204" s="33">
        <v>2026</v>
      </c>
      <c r="K204" s="33">
        <v>2027</v>
      </c>
      <c r="L204" s="33">
        <v>2028</v>
      </c>
      <c r="M204" s="33">
        <v>2029</v>
      </c>
      <c r="N204" s="33">
        <v>2030</v>
      </c>
      <c r="O204" s="33">
        <v>2031</v>
      </c>
      <c r="P204" s="33">
        <v>2032</v>
      </c>
      <c r="Q204" s="33">
        <v>2033</v>
      </c>
      <c r="R204" s="33">
        <v>2034</v>
      </c>
      <c r="S204" s="33">
        <v>2035</v>
      </c>
      <c r="T204" s="33">
        <v>2036</v>
      </c>
      <c r="U204" s="33">
        <v>2037</v>
      </c>
      <c r="V204" s="33">
        <v>2038</v>
      </c>
      <c r="W204" s="33">
        <v>2039</v>
      </c>
      <c r="X204" s="33">
        <v>2040</v>
      </c>
      <c r="Y204" s="33">
        <v>2041</v>
      </c>
      <c r="Z204" s="33">
        <v>2042</v>
      </c>
    </row>
    <row r="205" spans="2:26" x14ac:dyDescent="0.2">
      <c r="B205" s="34" t="s">
        <v>98</v>
      </c>
      <c r="C205" s="35"/>
      <c r="D205" s="35"/>
      <c r="E205" s="36" t="s">
        <v>26</v>
      </c>
      <c r="F205" s="43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</row>
    <row r="206" spans="2:26" x14ac:dyDescent="0.2">
      <c r="B206" s="34" t="s">
        <v>99</v>
      </c>
      <c r="C206" s="35"/>
      <c r="D206" s="35"/>
      <c r="E206" s="36" t="s">
        <v>26</v>
      </c>
      <c r="F206" s="43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</row>
    <row r="207" spans="2:26" x14ac:dyDescent="0.2">
      <c r="B207" s="34" t="s">
        <v>100</v>
      </c>
      <c r="C207" s="35"/>
      <c r="D207" s="35"/>
      <c r="E207" s="36" t="s">
        <v>26</v>
      </c>
      <c r="F207" s="43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</row>
    <row r="208" spans="2:26" x14ac:dyDescent="0.2">
      <c r="B208" s="34" t="s">
        <v>101</v>
      </c>
      <c r="C208" s="35"/>
      <c r="D208" s="35"/>
      <c r="E208" s="36" t="s">
        <v>26</v>
      </c>
      <c r="F208" s="43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</row>
    <row r="209" spans="2:27" x14ac:dyDescent="0.2">
      <c r="B209" s="34" t="s">
        <v>102</v>
      </c>
      <c r="C209" s="35"/>
      <c r="D209" s="35"/>
      <c r="E209" s="36" t="s">
        <v>26</v>
      </c>
      <c r="F209" s="43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</row>
    <row r="210" spans="2:27" x14ac:dyDescent="0.2">
      <c r="B210" s="34" t="s">
        <v>103</v>
      </c>
      <c r="C210" s="35"/>
      <c r="D210" s="35"/>
      <c r="E210" s="36" t="s">
        <v>26</v>
      </c>
      <c r="F210" s="43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</row>
    <row r="211" spans="2:27" x14ac:dyDescent="0.2">
      <c r="B211" s="34" t="s">
        <v>104</v>
      </c>
      <c r="C211" s="35"/>
      <c r="D211" s="35"/>
      <c r="E211" s="36" t="s">
        <v>26</v>
      </c>
      <c r="F211" s="43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</row>
    <row r="212" spans="2:27" x14ac:dyDescent="0.2">
      <c r="B212" s="34" t="s">
        <v>105</v>
      </c>
      <c r="C212" s="35"/>
      <c r="D212" s="35"/>
      <c r="E212" s="36" t="s">
        <v>26</v>
      </c>
      <c r="F212" s="179"/>
      <c r="G212" s="206" t="s">
        <v>190</v>
      </c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2:27" x14ac:dyDescent="0.2">
      <c r="B213" s="34" t="s">
        <v>106</v>
      </c>
      <c r="C213" s="35"/>
      <c r="D213" s="35"/>
      <c r="E213" s="36" t="s">
        <v>26</v>
      </c>
      <c r="F213" s="43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</row>
    <row r="214" spans="2:27" x14ac:dyDescent="0.2">
      <c r="B214" s="34" t="s">
        <v>119</v>
      </c>
      <c r="C214" s="35"/>
      <c r="D214" s="35"/>
      <c r="E214" s="36" t="s">
        <v>26</v>
      </c>
      <c r="F214" s="179"/>
      <c r="G214" s="206" t="s">
        <v>190</v>
      </c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2:27" s="81" customFormat="1" x14ac:dyDescent="0.2">
      <c r="B215" s="34" t="s">
        <v>120</v>
      </c>
      <c r="C215" s="35"/>
      <c r="D215" s="35"/>
      <c r="E215" s="36" t="s">
        <v>26</v>
      </c>
      <c r="F215" s="179"/>
      <c r="G215" s="206" t="s">
        <v>190</v>
      </c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2:27" s="81" customFormat="1" x14ac:dyDescent="0.2">
      <c r="B216" s="34" t="s">
        <v>161</v>
      </c>
      <c r="C216" s="35"/>
      <c r="D216" s="35"/>
      <c r="E216" s="36" t="s">
        <v>26</v>
      </c>
      <c r="F216" s="179"/>
      <c r="G216" s="206" t="s">
        <v>190</v>
      </c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9" spans="2:27" s="198" customFormat="1" ht="19.5" x14ac:dyDescent="0.3">
      <c r="B219" s="2" t="s">
        <v>182</v>
      </c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2:27" s="198" customFormat="1" x14ac:dyDescent="0.2">
      <c r="F220" s="41"/>
    </row>
    <row r="221" spans="2:27" s="198" customFormat="1" x14ac:dyDescent="0.2">
      <c r="G221" s="41"/>
    </row>
    <row r="222" spans="2:27" s="198" customFormat="1" ht="15" x14ac:dyDescent="0.25">
      <c r="B222" s="29" t="s">
        <v>183</v>
      </c>
      <c r="C222" s="140"/>
      <c r="D222" s="140"/>
      <c r="E222" s="140"/>
      <c r="F222" s="30"/>
      <c r="G222" s="42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</row>
    <row r="223" spans="2:27" s="198" customFormat="1" ht="15" x14ac:dyDescent="0.25">
      <c r="B223" s="31" t="s">
        <v>25</v>
      </c>
      <c r="C223" s="31"/>
      <c r="D223" s="31"/>
      <c r="E223" s="31"/>
      <c r="F223" s="32" t="s">
        <v>17</v>
      </c>
      <c r="G223" s="33" t="s">
        <v>44</v>
      </c>
      <c r="H223" s="33">
        <v>2023</v>
      </c>
      <c r="I223" s="33">
        <v>2024</v>
      </c>
      <c r="J223" s="33">
        <v>2025</v>
      </c>
      <c r="K223" s="33">
        <v>2026</v>
      </c>
      <c r="L223" s="33">
        <v>2027</v>
      </c>
      <c r="M223" s="33">
        <v>2028</v>
      </c>
      <c r="N223" s="33">
        <v>2029</v>
      </c>
      <c r="O223" s="33">
        <v>2030</v>
      </c>
      <c r="P223" s="33">
        <v>2031</v>
      </c>
      <c r="Q223" s="33">
        <v>2032</v>
      </c>
      <c r="R223" s="33">
        <v>2033</v>
      </c>
      <c r="S223" s="33">
        <v>2034</v>
      </c>
      <c r="T223" s="33">
        <v>2035</v>
      </c>
      <c r="U223" s="33">
        <v>2036</v>
      </c>
      <c r="V223" s="33">
        <v>2037</v>
      </c>
      <c r="W223" s="33">
        <v>2038</v>
      </c>
      <c r="X223" s="33">
        <v>2039</v>
      </c>
      <c r="Y223" s="33">
        <v>2040</v>
      </c>
      <c r="Z223" s="33">
        <v>2041</v>
      </c>
      <c r="AA223" s="33">
        <v>2042</v>
      </c>
    </row>
    <row r="224" spans="2:27" s="198" customFormat="1" x14ac:dyDescent="0.2">
      <c r="B224" s="34" t="s">
        <v>98</v>
      </c>
      <c r="C224" s="34"/>
      <c r="D224" s="35"/>
      <c r="E224" s="35"/>
      <c r="F224" s="36" t="s">
        <v>26</v>
      </c>
      <c r="G224" s="43"/>
      <c r="H224" s="37">
        <v>0</v>
      </c>
      <c r="I224" s="37">
        <v>0</v>
      </c>
      <c r="J224" s="37">
        <v>0</v>
      </c>
      <c r="K224" s="37">
        <v>72209402.512502387</v>
      </c>
      <c r="L224" s="37">
        <v>169258028.46282294</v>
      </c>
      <c r="M224" s="37">
        <v>157122008.71260986</v>
      </c>
      <c r="N224" s="37">
        <v>186612307.61773518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</row>
    <row r="225" spans="2:27" s="198" customFormat="1" x14ac:dyDescent="0.2">
      <c r="B225" s="34" t="s">
        <v>99</v>
      </c>
      <c r="C225" s="34"/>
      <c r="D225" s="35"/>
      <c r="E225" s="35"/>
      <c r="F225" s="36" t="s">
        <v>26</v>
      </c>
      <c r="G225" s="43"/>
      <c r="H225" s="37">
        <v>0</v>
      </c>
      <c r="I225" s="37">
        <v>0</v>
      </c>
      <c r="J225" s="37">
        <v>0</v>
      </c>
      <c r="K225" s="37">
        <v>72209402.512502387</v>
      </c>
      <c r="L225" s="37">
        <v>169258028.46282294</v>
      </c>
      <c r="M225" s="37">
        <v>157122008.71260986</v>
      </c>
      <c r="N225" s="37">
        <v>186612307.61773518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</row>
    <row r="226" spans="2:27" s="198" customFormat="1" x14ac:dyDescent="0.2">
      <c r="B226" s="34" t="s">
        <v>100</v>
      </c>
      <c r="C226" s="34"/>
      <c r="D226" s="35"/>
      <c r="E226" s="35"/>
      <c r="F226" s="36" t="s">
        <v>26</v>
      </c>
      <c r="G226" s="43"/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111754189.66610163</v>
      </c>
      <c r="N226" s="37">
        <v>186612307.61773518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</row>
    <row r="227" spans="2:27" s="198" customFormat="1" x14ac:dyDescent="0.2">
      <c r="B227" s="34" t="s">
        <v>101</v>
      </c>
      <c r="C227" s="34"/>
      <c r="D227" s="35"/>
      <c r="E227" s="35"/>
      <c r="F227" s="36" t="s">
        <v>26</v>
      </c>
      <c r="G227" s="43"/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81012529.488998249</v>
      </c>
      <c r="N227" s="37">
        <v>186617901.7280696</v>
      </c>
      <c r="O227" s="37">
        <v>5292.3750336875255</v>
      </c>
      <c r="P227" s="37">
        <v>35057.986679893926</v>
      </c>
      <c r="Q227" s="37">
        <v>33185.320477518471</v>
      </c>
      <c r="R227" s="37">
        <v>31421.563003222738</v>
      </c>
      <c r="S227" s="37">
        <v>29760.092945645254</v>
      </c>
      <c r="T227" s="37">
        <v>28194.703021974834</v>
      </c>
      <c r="U227" s="37">
        <v>68707.474798566502</v>
      </c>
      <c r="V227" s="37">
        <v>65132.351063243128</v>
      </c>
      <c r="W227" s="37">
        <v>61762.135435084434</v>
      </c>
      <c r="X227" s="37">
        <v>58584.487652256954</v>
      </c>
      <c r="Y227" s="37">
        <v>55587.833469254139</v>
      </c>
      <c r="Z227" s="37">
        <v>137765.65851754425</v>
      </c>
      <c r="AA227" s="37">
        <v>130802.95930796597</v>
      </c>
    </row>
    <row r="228" spans="2:27" s="198" customFormat="1" x14ac:dyDescent="0.2">
      <c r="B228" s="34" t="s">
        <v>102</v>
      </c>
      <c r="C228" s="34"/>
      <c r="D228" s="35"/>
      <c r="E228" s="35"/>
      <c r="F228" s="36" t="s">
        <v>26</v>
      </c>
      <c r="G228" s="43"/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111754189.66610163</v>
      </c>
      <c r="N228" s="37">
        <v>186612307.61773518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</row>
    <row r="229" spans="2:27" s="198" customFormat="1" x14ac:dyDescent="0.2">
      <c r="B229" s="34" t="s">
        <v>103</v>
      </c>
      <c r="C229" s="34"/>
      <c r="D229" s="35"/>
      <c r="E229" s="35"/>
      <c r="F229" s="36" t="s">
        <v>26</v>
      </c>
      <c r="G229" s="43"/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111754189.66610163</v>
      </c>
      <c r="N229" s="37">
        <v>186612307.61773518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</row>
    <row r="230" spans="2:27" s="198" customFormat="1" x14ac:dyDescent="0.2">
      <c r="B230" s="34" t="s">
        <v>104</v>
      </c>
      <c r="C230" s="34"/>
      <c r="D230" s="35"/>
      <c r="E230" s="35"/>
      <c r="F230" s="36" t="s">
        <v>26</v>
      </c>
      <c r="G230" s="43"/>
      <c r="H230" s="37">
        <v>0</v>
      </c>
      <c r="I230" s="37">
        <v>0</v>
      </c>
      <c r="J230" s="37">
        <v>0</v>
      </c>
      <c r="K230" s="37">
        <v>47120719.105356537</v>
      </c>
      <c r="L230" s="37">
        <v>169264283.64800715</v>
      </c>
      <c r="M230" s="37">
        <v>157127923.35105664</v>
      </c>
      <c r="N230" s="37">
        <v>186617901.7280696</v>
      </c>
      <c r="O230" s="37">
        <v>5292.3750336875255</v>
      </c>
      <c r="P230" s="37">
        <v>35057.986679893926</v>
      </c>
      <c r="Q230" s="37">
        <v>33185.320477518471</v>
      </c>
      <c r="R230" s="37">
        <v>31421.563003222738</v>
      </c>
      <c r="S230" s="37">
        <v>29760.092945645254</v>
      </c>
      <c r="T230" s="37">
        <v>28194.703021974834</v>
      </c>
      <c r="U230" s="37">
        <v>68707.474798566502</v>
      </c>
      <c r="V230" s="37">
        <v>65132.351063243128</v>
      </c>
      <c r="W230" s="37">
        <v>61762.135435084434</v>
      </c>
      <c r="X230" s="37">
        <v>58584.487652256954</v>
      </c>
      <c r="Y230" s="37">
        <v>55587.833469254139</v>
      </c>
      <c r="Z230" s="37">
        <v>137765.65851754425</v>
      </c>
      <c r="AA230" s="37">
        <v>130802.95930796597</v>
      </c>
    </row>
    <row r="231" spans="2:27" s="198" customFormat="1" x14ac:dyDescent="0.2">
      <c r="B231" s="34" t="s">
        <v>105</v>
      </c>
      <c r="C231" s="34"/>
      <c r="D231" s="35"/>
      <c r="E231" s="35"/>
      <c r="F231" s="36" t="s">
        <v>26</v>
      </c>
      <c r="G231" s="179"/>
      <c r="H231" s="206" t="s">
        <v>190</v>
      </c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</row>
    <row r="232" spans="2:27" s="198" customFormat="1" x14ac:dyDescent="0.2">
      <c r="B232" s="34" t="s">
        <v>106</v>
      </c>
      <c r="C232" s="34"/>
      <c r="D232" s="35"/>
      <c r="E232" s="35"/>
      <c r="F232" s="36" t="s">
        <v>26</v>
      </c>
      <c r="G232" s="43"/>
      <c r="H232" s="37">
        <v>0</v>
      </c>
      <c r="I232" s="37">
        <v>0</v>
      </c>
      <c r="J232" s="37">
        <v>0</v>
      </c>
      <c r="K232" s="37">
        <v>47120719.105356537</v>
      </c>
      <c r="L232" s="37">
        <v>169264283.64800715</v>
      </c>
      <c r="M232" s="37">
        <v>157127923.35105664</v>
      </c>
      <c r="N232" s="37">
        <v>186617901.7280696</v>
      </c>
      <c r="O232" s="37">
        <v>5292.3750336875255</v>
      </c>
      <c r="P232" s="37">
        <v>35057.986679893926</v>
      </c>
      <c r="Q232" s="37">
        <v>33185.320477518471</v>
      </c>
      <c r="R232" s="37">
        <v>31421.563003222738</v>
      </c>
      <c r="S232" s="37">
        <v>29760.092945645254</v>
      </c>
      <c r="T232" s="37">
        <v>28194.703021974834</v>
      </c>
      <c r="U232" s="37">
        <v>68707.474798566502</v>
      </c>
      <c r="V232" s="37">
        <v>65132.351063243128</v>
      </c>
      <c r="W232" s="37">
        <v>61762.135435084434</v>
      </c>
      <c r="X232" s="37">
        <v>58584.487652256954</v>
      </c>
      <c r="Y232" s="37">
        <v>55587.833469254139</v>
      </c>
      <c r="Z232" s="37">
        <v>137765.65851754425</v>
      </c>
      <c r="AA232" s="37">
        <v>130802.95930796597</v>
      </c>
    </row>
    <row r="233" spans="2:27" s="198" customFormat="1" x14ac:dyDescent="0.2">
      <c r="B233" s="34" t="s">
        <v>119</v>
      </c>
      <c r="C233" s="34"/>
      <c r="D233" s="35"/>
      <c r="E233" s="35"/>
      <c r="F233" s="36" t="s">
        <v>26</v>
      </c>
      <c r="G233" s="179"/>
      <c r="H233" s="206" t="s">
        <v>190</v>
      </c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2:27" s="198" customFormat="1" x14ac:dyDescent="0.2">
      <c r="B234" s="34" t="s">
        <v>120</v>
      </c>
      <c r="C234" s="34"/>
      <c r="D234" s="35"/>
      <c r="E234" s="35"/>
      <c r="F234" s="36" t="s">
        <v>26</v>
      </c>
      <c r="G234" s="179"/>
      <c r="H234" s="206" t="s">
        <v>190</v>
      </c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5" spans="2:27" s="198" customFormat="1" x14ac:dyDescent="0.2">
      <c r="B235" s="131" t="s">
        <v>161</v>
      </c>
      <c r="C235" s="34"/>
      <c r="D235" s="35"/>
      <c r="E235" s="35"/>
      <c r="F235" s="36" t="s">
        <v>26</v>
      </c>
      <c r="G235" s="179"/>
      <c r="H235" s="206" t="s">
        <v>190</v>
      </c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</row>
    <row r="236" spans="2:27" s="198" customFormat="1" x14ac:dyDescent="0.2">
      <c r="G236" s="41"/>
    </row>
    <row r="237" spans="2:27" s="198" customFormat="1" ht="15" x14ac:dyDescent="0.25">
      <c r="B237" s="29" t="s">
        <v>184</v>
      </c>
      <c r="C237" s="140"/>
      <c r="D237" s="140"/>
      <c r="E237" s="140"/>
      <c r="F237" s="30"/>
      <c r="G237" s="42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</row>
    <row r="238" spans="2:27" s="198" customFormat="1" ht="15" x14ac:dyDescent="0.25">
      <c r="B238" s="31" t="s">
        <v>25</v>
      </c>
      <c r="C238" s="31"/>
      <c r="D238" s="31"/>
      <c r="E238" s="31"/>
      <c r="F238" s="32" t="s">
        <v>17</v>
      </c>
      <c r="G238" s="33" t="s">
        <v>44</v>
      </c>
      <c r="H238" s="33">
        <v>2023</v>
      </c>
      <c r="I238" s="33">
        <v>2024</v>
      </c>
      <c r="J238" s="33">
        <v>2025</v>
      </c>
      <c r="K238" s="33">
        <v>2026</v>
      </c>
      <c r="L238" s="33">
        <v>2027</v>
      </c>
      <c r="M238" s="33">
        <v>2028</v>
      </c>
      <c r="N238" s="33">
        <v>2029</v>
      </c>
      <c r="O238" s="33">
        <v>2030</v>
      </c>
      <c r="P238" s="33">
        <v>2031</v>
      </c>
      <c r="Q238" s="33">
        <v>2032</v>
      </c>
      <c r="R238" s="33">
        <v>2033</v>
      </c>
      <c r="S238" s="33">
        <v>2034</v>
      </c>
      <c r="T238" s="33">
        <v>2035</v>
      </c>
      <c r="U238" s="33">
        <v>2036</v>
      </c>
      <c r="V238" s="33">
        <v>2037</v>
      </c>
      <c r="W238" s="33">
        <v>2038</v>
      </c>
      <c r="X238" s="33">
        <v>2039</v>
      </c>
      <c r="Y238" s="33">
        <v>2040</v>
      </c>
      <c r="Z238" s="33">
        <v>2041</v>
      </c>
      <c r="AA238" s="33">
        <v>2042</v>
      </c>
    </row>
    <row r="239" spans="2:27" s="198" customFormat="1" x14ac:dyDescent="0.2">
      <c r="B239" s="34" t="s">
        <v>98</v>
      </c>
      <c r="C239" s="34"/>
      <c r="D239" s="35"/>
      <c r="E239" s="35"/>
      <c r="F239" s="36" t="s">
        <v>26</v>
      </c>
      <c r="G239" s="43"/>
      <c r="H239" s="37">
        <v>0</v>
      </c>
      <c r="I239" s="37">
        <v>0</v>
      </c>
      <c r="J239" s="37">
        <v>0</v>
      </c>
      <c r="K239" s="37">
        <v>72209402.512502387</v>
      </c>
      <c r="L239" s="37">
        <v>241467430.97532535</v>
      </c>
      <c r="M239" s="37">
        <v>398589439.68793523</v>
      </c>
      <c r="N239" s="37">
        <v>585201747.30567038</v>
      </c>
      <c r="O239" s="37">
        <v>585201747.30567038</v>
      </c>
      <c r="P239" s="37">
        <v>585201747.30567038</v>
      </c>
      <c r="Q239" s="37">
        <v>585201747.30567038</v>
      </c>
      <c r="R239" s="37">
        <v>585201747.30567038</v>
      </c>
      <c r="S239" s="37">
        <v>585201747.30567038</v>
      </c>
      <c r="T239" s="37">
        <v>585201747.30567038</v>
      </c>
      <c r="U239" s="37">
        <v>585201747.30567038</v>
      </c>
      <c r="V239" s="37">
        <v>585201747.30567038</v>
      </c>
      <c r="W239" s="37">
        <v>585201747.30567038</v>
      </c>
      <c r="X239" s="37">
        <v>585201747.30567038</v>
      </c>
      <c r="Y239" s="37">
        <v>585201747.30567038</v>
      </c>
      <c r="Z239" s="37">
        <v>585201747.30567038</v>
      </c>
      <c r="AA239" s="37">
        <v>585201747.30567038</v>
      </c>
    </row>
    <row r="240" spans="2:27" s="198" customFormat="1" x14ac:dyDescent="0.2">
      <c r="B240" s="34" t="s">
        <v>99</v>
      </c>
      <c r="C240" s="34"/>
      <c r="D240" s="35"/>
      <c r="E240" s="35"/>
      <c r="F240" s="36" t="s">
        <v>26</v>
      </c>
      <c r="G240" s="43"/>
      <c r="H240" s="37">
        <v>0</v>
      </c>
      <c r="I240" s="37">
        <v>0</v>
      </c>
      <c r="J240" s="37">
        <v>0</v>
      </c>
      <c r="K240" s="37">
        <v>72209402.512502387</v>
      </c>
      <c r="L240" s="37">
        <v>241467430.97532535</v>
      </c>
      <c r="M240" s="37">
        <v>398589439.68793523</v>
      </c>
      <c r="N240" s="37">
        <v>585201747.30567038</v>
      </c>
      <c r="O240" s="37">
        <v>585201747.30567038</v>
      </c>
      <c r="P240" s="37">
        <v>585201747.30567038</v>
      </c>
      <c r="Q240" s="37">
        <v>585201747.30567038</v>
      </c>
      <c r="R240" s="37">
        <v>585201747.30567038</v>
      </c>
      <c r="S240" s="37">
        <v>585201747.30567038</v>
      </c>
      <c r="T240" s="37">
        <v>585201747.30567038</v>
      </c>
      <c r="U240" s="37">
        <v>585201747.30567038</v>
      </c>
      <c r="V240" s="37">
        <v>585201747.30567038</v>
      </c>
      <c r="W240" s="37">
        <v>585201747.30567038</v>
      </c>
      <c r="X240" s="37">
        <v>585201747.30567038</v>
      </c>
      <c r="Y240" s="37">
        <v>585201747.30567038</v>
      </c>
      <c r="Z240" s="37">
        <v>585201747.30567038</v>
      </c>
      <c r="AA240" s="37">
        <v>585201747.30567038</v>
      </c>
    </row>
    <row r="241" spans="2:27" s="198" customFormat="1" x14ac:dyDescent="0.2">
      <c r="B241" s="34" t="s">
        <v>100</v>
      </c>
      <c r="C241" s="34"/>
      <c r="D241" s="35"/>
      <c r="E241" s="35"/>
      <c r="F241" s="36" t="s">
        <v>26</v>
      </c>
      <c r="G241" s="43"/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111754189.66610163</v>
      </c>
      <c r="N241" s="37">
        <v>298366497.28383684</v>
      </c>
      <c r="O241" s="37">
        <v>298366497.28383684</v>
      </c>
      <c r="P241" s="37">
        <v>298366497.28383684</v>
      </c>
      <c r="Q241" s="37">
        <v>298366497.28383684</v>
      </c>
      <c r="R241" s="37">
        <v>298366497.28383684</v>
      </c>
      <c r="S241" s="37">
        <v>298366497.28383684</v>
      </c>
      <c r="T241" s="37">
        <v>298366497.28383684</v>
      </c>
      <c r="U241" s="37">
        <v>298366497.28383684</v>
      </c>
      <c r="V241" s="37">
        <v>298366497.28383684</v>
      </c>
      <c r="W241" s="37">
        <v>298366497.28383684</v>
      </c>
      <c r="X241" s="37">
        <v>298366497.28383684</v>
      </c>
      <c r="Y241" s="37">
        <v>298366497.28383684</v>
      </c>
      <c r="Z241" s="37">
        <v>298366497.28383684</v>
      </c>
      <c r="AA241" s="37">
        <v>298366497.28383684</v>
      </c>
    </row>
    <row r="242" spans="2:27" s="198" customFormat="1" x14ac:dyDescent="0.2">
      <c r="B242" s="34" t="s">
        <v>101</v>
      </c>
      <c r="C242" s="34"/>
      <c r="D242" s="35"/>
      <c r="E242" s="35"/>
      <c r="F242" s="36" t="s">
        <v>26</v>
      </c>
      <c r="G242" s="43"/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81012529.488998249</v>
      </c>
      <c r="N242" s="37">
        <v>267630431.21706784</v>
      </c>
      <c r="O242" s="37">
        <v>267635723.59210151</v>
      </c>
      <c r="P242" s="37">
        <v>267670781.5787814</v>
      </c>
      <c r="Q242" s="37">
        <v>267703966.89925891</v>
      </c>
      <c r="R242" s="37">
        <v>267735388.46226212</v>
      </c>
      <c r="S242" s="37">
        <v>267765148.55520776</v>
      </c>
      <c r="T242" s="37">
        <v>267793343.25822973</v>
      </c>
      <c r="U242" s="37">
        <v>267862050.73302829</v>
      </c>
      <c r="V242" s="37">
        <v>267927183.08409154</v>
      </c>
      <c r="W242" s="37">
        <v>267988945.21952662</v>
      </c>
      <c r="X242" s="37">
        <v>268047529.70717886</v>
      </c>
      <c r="Y242" s="37">
        <v>268103117.5406481</v>
      </c>
      <c r="Z242" s="37">
        <v>268240883.19916564</v>
      </c>
      <c r="AA242" s="37">
        <v>268371686.15847361</v>
      </c>
    </row>
    <row r="243" spans="2:27" s="198" customFormat="1" x14ac:dyDescent="0.2">
      <c r="B243" s="34" t="s">
        <v>102</v>
      </c>
      <c r="C243" s="34"/>
      <c r="D243" s="35"/>
      <c r="E243" s="35"/>
      <c r="F243" s="36" t="s">
        <v>26</v>
      </c>
      <c r="G243" s="43"/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111754189.66610163</v>
      </c>
      <c r="N243" s="37">
        <v>298366497.28383684</v>
      </c>
      <c r="O243" s="37">
        <v>298366497.28383684</v>
      </c>
      <c r="P243" s="37">
        <v>298366497.28383684</v>
      </c>
      <c r="Q243" s="37">
        <v>298366497.28383684</v>
      </c>
      <c r="R243" s="37">
        <v>298366497.28383684</v>
      </c>
      <c r="S243" s="37">
        <v>298366497.28383684</v>
      </c>
      <c r="T243" s="37">
        <v>298366497.28383684</v>
      </c>
      <c r="U243" s="37">
        <v>298366497.28383684</v>
      </c>
      <c r="V243" s="37">
        <v>298366497.28383684</v>
      </c>
      <c r="W243" s="37">
        <v>298366497.28383684</v>
      </c>
      <c r="X243" s="37">
        <v>298366497.28383684</v>
      </c>
      <c r="Y243" s="37">
        <v>298366497.28383684</v>
      </c>
      <c r="Z243" s="37">
        <v>298366497.28383684</v>
      </c>
      <c r="AA243" s="37">
        <v>298366497.28383684</v>
      </c>
    </row>
    <row r="244" spans="2:27" s="198" customFormat="1" x14ac:dyDescent="0.2">
      <c r="B244" s="34" t="s">
        <v>103</v>
      </c>
      <c r="C244" s="34"/>
      <c r="D244" s="35"/>
      <c r="E244" s="35"/>
      <c r="F244" s="36" t="s">
        <v>26</v>
      </c>
      <c r="G244" s="43"/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111754189.66610163</v>
      </c>
      <c r="N244" s="37">
        <v>298366497.28383684</v>
      </c>
      <c r="O244" s="37">
        <v>298366497.28383684</v>
      </c>
      <c r="P244" s="37">
        <v>298366497.28383684</v>
      </c>
      <c r="Q244" s="37">
        <v>298366497.28383684</v>
      </c>
      <c r="R244" s="37">
        <v>298366497.28383684</v>
      </c>
      <c r="S244" s="37">
        <v>298366497.28383684</v>
      </c>
      <c r="T244" s="37">
        <v>298366497.28383684</v>
      </c>
      <c r="U244" s="37">
        <v>298366497.28383684</v>
      </c>
      <c r="V244" s="37">
        <v>298366497.28383684</v>
      </c>
      <c r="W244" s="37">
        <v>298366497.28383684</v>
      </c>
      <c r="X244" s="37">
        <v>298366497.28383684</v>
      </c>
      <c r="Y244" s="37">
        <v>298366497.28383684</v>
      </c>
      <c r="Z244" s="37">
        <v>298366497.28383684</v>
      </c>
      <c r="AA244" s="37">
        <v>298366497.28383684</v>
      </c>
    </row>
    <row r="245" spans="2:27" s="198" customFormat="1" x14ac:dyDescent="0.2">
      <c r="B245" s="34" t="s">
        <v>104</v>
      </c>
      <c r="C245" s="34"/>
      <c r="D245" s="35"/>
      <c r="E245" s="35"/>
      <c r="F245" s="36" t="s">
        <v>26</v>
      </c>
      <c r="G245" s="43"/>
      <c r="H245" s="37">
        <v>0</v>
      </c>
      <c r="I245" s="37">
        <v>0</v>
      </c>
      <c r="J245" s="37">
        <v>0</v>
      </c>
      <c r="K245" s="37">
        <v>47120719.105356537</v>
      </c>
      <c r="L245" s="37">
        <v>216385002.7533637</v>
      </c>
      <c r="M245" s="37">
        <v>373512926.1044203</v>
      </c>
      <c r="N245" s="37">
        <v>560130827.83248997</v>
      </c>
      <c r="O245" s="37">
        <v>560136120.2075237</v>
      </c>
      <c r="P245" s="37">
        <v>560171178.19420362</v>
      </c>
      <c r="Q245" s="37">
        <v>560204363.5146811</v>
      </c>
      <c r="R245" s="37">
        <v>560235785.07768428</v>
      </c>
      <c r="S245" s="37">
        <v>560265545.17062998</v>
      </c>
      <c r="T245" s="37">
        <v>560293739.87365198</v>
      </c>
      <c r="U245" s="37">
        <v>560362447.34845054</v>
      </c>
      <c r="V245" s="37">
        <v>560427579.69951379</v>
      </c>
      <c r="W245" s="37">
        <v>560489341.8349489</v>
      </c>
      <c r="X245" s="37">
        <v>560547926.3226012</v>
      </c>
      <c r="Y245" s="37">
        <v>560603514.15607047</v>
      </c>
      <c r="Z245" s="37">
        <v>560741279.81458807</v>
      </c>
      <c r="AA245" s="37">
        <v>560872082.77389598</v>
      </c>
    </row>
    <row r="246" spans="2:27" s="198" customFormat="1" x14ac:dyDescent="0.2">
      <c r="B246" s="34" t="s">
        <v>105</v>
      </c>
      <c r="C246" s="34"/>
      <c r="D246" s="35"/>
      <c r="E246" s="35"/>
      <c r="F246" s="36" t="s">
        <v>26</v>
      </c>
      <c r="G246" s="179"/>
      <c r="H246" s="206" t="s">
        <v>190</v>
      </c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</row>
    <row r="247" spans="2:27" s="198" customFormat="1" x14ac:dyDescent="0.2">
      <c r="B247" s="34" t="s">
        <v>106</v>
      </c>
      <c r="C247" s="34"/>
      <c r="D247" s="35"/>
      <c r="E247" s="35"/>
      <c r="F247" s="36" t="s">
        <v>26</v>
      </c>
      <c r="G247" s="43"/>
      <c r="H247" s="37">
        <v>0</v>
      </c>
      <c r="I247" s="37">
        <v>0</v>
      </c>
      <c r="J247" s="37">
        <v>0</v>
      </c>
      <c r="K247" s="37">
        <v>47120719.105356537</v>
      </c>
      <c r="L247" s="37">
        <v>216385002.7533637</v>
      </c>
      <c r="M247" s="37">
        <v>373512926.1044203</v>
      </c>
      <c r="N247" s="37">
        <v>560130827.83248997</v>
      </c>
      <c r="O247" s="37">
        <v>560136120.2075237</v>
      </c>
      <c r="P247" s="37">
        <v>560171178.19420362</v>
      </c>
      <c r="Q247" s="37">
        <v>560204363.5146811</v>
      </c>
      <c r="R247" s="37">
        <v>560235785.07768428</v>
      </c>
      <c r="S247" s="37">
        <v>560265545.17062998</v>
      </c>
      <c r="T247" s="37">
        <v>560293739.87365198</v>
      </c>
      <c r="U247" s="37">
        <v>560362447.34845054</v>
      </c>
      <c r="V247" s="37">
        <v>560427579.69951379</v>
      </c>
      <c r="W247" s="37">
        <v>560489341.8349489</v>
      </c>
      <c r="X247" s="37">
        <v>560547926.3226012</v>
      </c>
      <c r="Y247" s="37">
        <v>560603514.15607047</v>
      </c>
      <c r="Z247" s="37">
        <v>560741279.81458807</v>
      </c>
      <c r="AA247" s="37">
        <v>560872082.77389598</v>
      </c>
    </row>
    <row r="248" spans="2:27" s="198" customFormat="1" x14ac:dyDescent="0.2">
      <c r="B248" s="34" t="s">
        <v>119</v>
      </c>
      <c r="C248" s="34"/>
      <c r="D248" s="35"/>
      <c r="E248" s="35"/>
      <c r="F248" s="36" t="s">
        <v>26</v>
      </c>
      <c r="G248" s="179"/>
      <c r="H248" s="206" t="s">
        <v>190</v>
      </c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2:27" s="198" customFormat="1" x14ac:dyDescent="0.2">
      <c r="B249" s="34" t="s">
        <v>120</v>
      </c>
      <c r="C249" s="34"/>
      <c r="D249" s="35"/>
      <c r="E249" s="35"/>
      <c r="F249" s="36" t="s">
        <v>26</v>
      </c>
      <c r="G249" s="179"/>
      <c r="H249" s="206" t="s">
        <v>190</v>
      </c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0" spans="2:27" s="198" customFormat="1" x14ac:dyDescent="0.2">
      <c r="B250" s="131" t="s">
        <v>161</v>
      </c>
      <c r="C250" s="34"/>
      <c r="D250" s="35"/>
      <c r="E250" s="35"/>
      <c r="F250" s="36" t="s">
        <v>26</v>
      </c>
      <c r="G250" s="179"/>
      <c r="H250" s="206" t="s">
        <v>190</v>
      </c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</row>
    <row r="251" spans="2:27" s="198" customFormat="1" x14ac:dyDescent="0.2"/>
    <row r="252" spans="2:27" s="198" customFormat="1" ht="15" x14ac:dyDescent="0.25">
      <c r="B252" s="29" t="s">
        <v>185</v>
      </c>
      <c r="C252" s="140"/>
      <c r="D252" s="140"/>
      <c r="E252" s="140"/>
      <c r="F252" s="30"/>
      <c r="G252" s="42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</row>
    <row r="253" spans="2:27" s="198" customFormat="1" ht="15" x14ac:dyDescent="0.25">
      <c r="B253" s="31" t="s">
        <v>25</v>
      </c>
      <c r="C253" s="31"/>
      <c r="D253" s="31"/>
      <c r="E253" s="31"/>
      <c r="F253" s="32" t="s">
        <v>17</v>
      </c>
      <c r="G253" s="33" t="s">
        <v>44</v>
      </c>
      <c r="H253" s="33">
        <v>2023</v>
      </c>
      <c r="I253" s="33">
        <v>2024</v>
      </c>
      <c r="J253" s="33">
        <v>2025</v>
      </c>
      <c r="K253" s="33">
        <v>2026</v>
      </c>
      <c r="L253" s="33">
        <v>2027</v>
      </c>
      <c r="M253" s="33">
        <v>2028</v>
      </c>
      <c r="N253" s="33">
        <v>2029</v>
      </c>
      <c r="O253" s="33">
        <v>2030</v>
      </c>
      <c r="P253" s="33">
        <v>2031</v>
      </c>
      <c r="Q253" s="33">
        <v>2032</v>
      </c>
      <c r="R253" s="33">
        <v>2033</v>
      </c>
      <c r="S253" s="33">
        <v>2034</v>
      </c>
      <c r="T253" s="33">
        <v>2035</v>
      </c>
      <c r="U253" s="33">
        <v>2036</v>
      </c>
      <c r="V253" s="33">
        <v>2037</v>
      </c>
      <c r="W253" s="33">
        <v>2038</v>
      </c>
      <c r="X253" s="33">
        <v>2039</v>
      </c>
      <c r="Y253" s="33">
        <v>2040</v>
      </c>
      <c r="Z253" s="33">
        <v>2041</v>
      </c>
      <c r="AA253" s="33">
        <v>2042</v>
      </c>
    </row>
    <row r="254" spans="2:27" s="198" customFormat="1" x14ac:dyDescent="0.2">
      <c r="B254" s="34" t="s">
        <v>98</v>
      </c>
      <c r="C254" s="34"/>
      <c r="D254" s="35"/>
      <c r="E254" s="35"/>
      <c r="F254" s="36" t="s">
        <v>26</v>
      </c>
      <c r="G254" s="43"/>
      <c r="H254" s="37">
        <v>152924719.29811886</v>
      </c>
      <c r="I254" s="37">
        <v>152924719.29811886</v>
      </c>
      <c r="J254" s="37">
        <v>152924719.29811886</v>
      </c>
      <c r="K254" s="37">
        <v>152924719.29811886</v>
      </c>
      <c r="L254" s="37">
        <v>152924719.29811886</v>
      </c>
      <c r="M254" s="37">
        <v>152924719.29811886</v>
      </c>
      <c r="N254" s="37">
        <v>152924719.29811886</v>
      </c>
      <c r="O254" s="37">
        <v>152924719.29811886</v>
      </c>
      <c r="P254" s="37">
        <v>152924719.29811886</v>
      </c>
      <c r="Q254" s="37">
        <v>152924719.29811886</v>
      </c>
      <c r="R254" s="37">
        <v>152924719.29811886</v>
      </c>
      <c r="S254" s="37">
        <v>152924719.29811886</v>
      </c>
      <c r="T254" s="37">
        <v>152924719.29811886</v>
      </c>
      <c r="U254" s="37">
        <v>152924719.29811886</v>
      </c>
      <c r="V254" s="37">
        <v>152924719.29811886</v>
      </c>
      <c r="W254" s="37">
        <v>152924719.29811886</v>
      </c>
      <c r="X254" s="37">
        <v>152924719.29811886</v>
      </c>
      <c r="Y254" s="37">
        <v>152924719.29811886</v>
      </c>
      <c r="Z254" s="37">
        <v>152924719.29811886</v>
      </c>
      <c r="AA254" s="37">
        <v>152924719.29811886</v>
      </c>
    </row>
    <row r="255" spans="2:27" s="198" customFormat="1" x14ac:dyDescent="0.2">
      <c r="B255" s="34" t="s">
        <v>99</v>
      </c>
      <c r="C255" s="34"/>
      <c r="D255" s="35"/>
      <c r="E255" s="35"/>
      <c r="F255" s="36" t="s">
        <v>26</v>
      </c>
      <c r="G255" s="43"/>
      <c r="H255" s="37">
        <v>133520587.11590301</v>
      </c>
      <c r="I255" s="37">
        <v>133520587.11590301</v>
      </c>
      <c r="J255" s="37">
        <v>133520587.11590301</v>
      </c>
      <c r="K255" s="37">
        <v>133520587.11590301</v>
      </c>
      <c r="L255" s="37">
        <v>133520587.11590301</v>
      </c>
      <c r="M255" s="37">
        <v>133520587.11590301</v>
      </c>
      <c r="N255" s="37">
        <v>133520587.11590301</v>
      </c>
      <c r="O255" s="37">
        <v>133520587.11590301</v>
      </c>
      <c r="P255" s="37">
        <v>133520587.11590301</v>
      </c>
      <c r="Q255" s="37">
        <v>133520587.11590301</v>
      </c>
      <c r="R255" s="37">
        <v>133520587.11590301</v>
      </c>
      <c r="S255" s="37">
        <v>133520587.11590301</v>
      </c>
      <c r="T255" s="37">
        <v>133520587.11590301</v>
      </c>
      <c r="U255" s="37">
        <v>133520587.11590301</v>
      </c>
      <c r="V255" s="37">
        <v>133520587.11590301</v>
      </c>
      <c r="W255" s="37">
        <v>133520587.11590301</v>
      </c>
      <c r="X255" s="37">
        <v>133520587.11590301</v>
      </c>
      <c r="Y255" s="37">
        <v>133520587.11590301</v>
      </c>
      <c r="Z255" s="37">
        <v>133520587.11590301</v>
      </c>
      <c r="AA255" s="37">
        <v>133520587.11590301</v>
      </c>
    </row>
    <row r="256" spans="2:27" s="198" customFormat="1" x14ac:dyDescent="0.2">
      <c r="B256" s="34" t="s">
        <v>100</v>
      </c>
      <c r="C256" s="34"/>
      <c r="D256" s="35"/>
      <c r="E256" s="35"/>
      <c r="F256" s="36" t="s">
        <v>26</v>
      </c>
      <c r="G256" s="43"/>
      <c r="H256" s="37">
        <v>91783791.728549361</v>
      </c>
      <c r="I256" s="37">
        <v>91783791.728549361</v>
      </c>
      <c r="J256" s="37">
        <v>91783791.728549361</v>
      </c>
      <c r="K256" s="37">
        <v>91783791.728549361</v>
      </c>
      <c r="L256" s="37">
        <v>91783791.728549361</v>
      </c>
      <c r="M256" s="37">
        <v>91783791.728549361</v>
      </c>
      <c r="N256" s="37">
        <v>91783791.728549361</v>
      </c>
      <c r="O256" s="37">
        <v>91783791.728549361</v>
      </c>
      <c r="P256" s="37">
        <v>91783791.728549361</v>
      </c>
      <c r="Q256" s="37">
        <v>91783791.728549361</v>
      </c>
      <c r="R256" s="37">
        <v>91783791.728549361</v>
      </c>
      <c r="S256" s="37">
        <v>91783791.728549361</v>
      </c>
      <c r="T256" s="37">
        <v>91783791.728549361</v>
      </c>
      <c r="U256" s="37">
        <v>91783791.728549361</v>
      </c>
      <c r="V256" s="37">
        <v>91783791.728549361</v>
      </c>
      <c r="W256" s="37">
        <v>91783791.728549361</v>
      </c>
      <c r="X256" s="37">
        <v>91783791.728549361</v>
      </c>
      <c r="Y256" s="37">
        <v>91783791.728549361</v>
      </c>
      <c r="Z256" s="37">
        <v>91783791.728549361</v>
      </c>
      <c r="AA256" s="37">
        <v>91783791.728549361</v>
      </c>
    </row>
    <row r="257" spans="2:27" s="198" customFormat="1" x14ac:dyDescent="0.2">
      <c r="B257" s="34" t="s">
        <v>101</v>
      </c>
      <c r="C257" s="34"/>
      <c r="D257" s="35"/>
      <c r="E257" s="35"/>
      <c r="F257" s="36" t="s">
        <v>26</v>
      </c>
      <c r="G257" s="43"/>
      <c r="H257" s="37">
        <v>82936950.472270772</v>
      </c>
      <c r="I257" s="37">
        <v>82936950.472270772</v>
      </c>
      <c r="J257" s="37">
        <v>82936950.472270772</v>
      </c>
      <c r="K257" s="37">
        <v>82936950.472270772</v>
      </c>
      <c r="L257" s="37">
        <v>82936950.472270772</v>
      </c>
      <c r="M257" s="37">
        <v>82936950.472270772</v>
      </c>
      <c r="N257" s="37">
        <v>82936950.472270772</v>
      </c>
      <c r="O257" s="37">
        <v>82936950.472270772</v>
      </c>
      <c r="P257" s="37">
        <v>82936950.472270772</v>
      </c>
      <c r="Q257" s="37">
        <v>82936950.472270772</v>
      </c>
      <c r="R257" s="37">
        <v>82936950.472270772</v>
      </c>
      <c r="S257" s="37">
        <v>82936950.472270772</v>
      </c>
      <c r="T257" s="37">
        <v>82936950.472270772</v>
      </c>
      <c r="U257" s="37">
        <v>82936950.472270772</v>
      </c>
      <c r="V257" s="37">
        <v>82936950.472270772</v>
      </c>
      <c r="W257" s="37">
        <v>82936950.472270772</v>
      </c>
      <c r="X257" s="37">
        <v>82936950.472270772</v>
      </c>
      <c r="Y257" s="37">
        <v>82936950.472270772</v>
      </c>
      <c r="Z257" s="37">
        <v>82936950.472270772</v>
      </c>
      <c r="AA257" s="37">
        <v>82936950.472270772</v>
      </c>
    </row>
    <row r="258" spans="2:27" s="198" customFormat="1" x14ac:dyDescent="0.2">
      <c r="B258" s="34" t="s">
        <v>102</v>
      </c>
      <c r="C258" s="34"/>
      <c r="D258" s="35"/>
      <c r="E258" s="35"/>
      <c r="F258" s="36" t="s">
        <v>26</v>
      </c>
      <c r="G258" s="43"/>
      <c r="H258" s="37">
        <v>110587789.87446484</v>
      </c>
      <c r="I258" s="37">
        <v>110587789.87446484</v>
      </c>
      <c r="J258" s="37">
        <v>110587789.87446484</v>
      </c>
      <c r="K258" s="37">
        <v>110587789.87446484</v>
      </c>
      <c r="L258" s="37">
        <v>110587789.87446484</v>
      </c>
      <c r="M258" s="37">
        <v>110587789.87446484</v>
      </c>
      <c r="N258" s="37">
        <v>110587789.87446484</v>
      </c>
      <c r="O258" s="37">
        <v>110587789.87446484</v>
      </c>
      <c r="P258" s="37">
        <v>110587789.87446484</v>
      </c>
      <c r="Q258" s="37">
        <v>110587789.87446484</v>
      </c>
      <c r="R258" s="37">
        <v>110587789.87446484</v>
      </c>
      <c r="S258" s="37">
        <v>110587789.87446484</v>
      </c>
      <c r="T258" s="37">
        <v>110587789.87446484</v>
      </c>
      <c r="U258" s="37">
        <v>110587789.87446484</v>
      </c>
      <c r="V258" s="37">
        <v>110587789.87446484</v>
      </c>
      <c r="W258" s="37">
        <v>110587789.87446484</v>
      </c>
      <c r="X258" s="37">
        <v>110587789.87446484</v>
      </c>
      <c r="Y258" s="37">
        <v>110587789.87446484</v>
      </c>
      <c r="Z258" s="37">
        <v>110587789.87446484</v>
      </c>
      <c r="AA258" s="37">
        <v>110587789.87446484</v>
      </c>
    </row>
    <row r="259" spans="2:27" s="198" customFormat="1" x14ac:dyDescent="0.2">
      <c r="B259" s="34" t="s">
        <v>103</v>
      </c>
      <c r="C259" s="34"/>
      <c r="D259" s="35"/>
      <c r="E259" s="35"/>
      <c r="F259" s="36" t="s">
        <v>26</v>
      </c>
      <c r="G259" s="43"/>
      <c r="H259" s="37">
        <v>150538651.23211619</v>
      </c>
      <c r="I259" s="37">
        <v>150538651.23211619</v>
      </c>
      <c r="J259" s="37">
        <v>150538651.23211619</v>
      </c>
      <c r="K259" s="37">
        <v>150538651.23211619</v>
      </c>
      <c r="L259" s="37">
        <v>150538651.23211619</v>
      </c>
      <c r="M259" s="37">
        <v>150538651.23211619</v>
      </c>
      <c r="N259" s="37">
        <v>150538651.23211619</v>
      </c>
      <c r="O259" s="37">
        <v>150538651.23211619</v>
      </c>
      <c r="P259" s="37">
        <v>150538651.23211619</v>
      </c>
      <c r="Q259" s="37">
        <v>150538651.23211619</v>
      </c>
      <c r="R259" s="37">
        <v>150538651.23211619</v>
      </c>
      <c r="S259" s="37">
        <v>150538651.23211619</v>
      </c>
      <c r="T259" s="37">
        <v>150538651.23211619</v>
      </c>
      <c r="U259" s="37">
        <v>150538651.23211619</v>
      </c>
      <c r="V259" s="37">
        <v>150538651.23211619</v>
      </c>
      <c r="W259" s="37">
        <v>150538651.23211619</v>
      </c>
      <c r="X259" s="37">
        <v>150538651.23211619</v>
      </c>
      <c r="Y259" s="37">
        <v>150538651.23211619</v>
      </c>
      <c r="Z259" s="37">
        <v>150538651.23211619</v>
      </c>
      <c r="AA259" s="37">
        <v>150538651.23211619</v>
      </c>
    </row>
    <row r="260" spans="2:27" s="198" customFormat="1" x14ac:dyDescent="0.2">
      <c r="B260" s="34" t="s">
        <v>104</v>
      </c>
      <c r="C260" s="34"/>
      <c r="D260" s="35"/>
      <c r="E260" s="35"/>
      <c r="F260" s="36" t="s">
        <v>26</v>
      </c>
      <c r="G260" s="43"/>
      <c r="H260" s="37">
        <v>91269162.326007992</v>
      </c>
      <c r="I260" s="37">
        <v>91269162.326007992</v>
      </c>
      <c r="J260" s="37">
        <v>91269162.326007992</v>
      </c>
      <c r="K260" s="37">
        <v>91269162.326007992</v>
      </c>
      <c r="L260" s="37">
        <v>91269162.326007992</v>
      </c>
      <c r="M260" s="37">
        <v>91269162.326007992</v>
      </c>
      <c r="N260" s="37">
        <v>91269162.326007992</v>
      </c>
      <c r="O260" s="37">
        <v>91269162.326007992</v>
      </c>
      <c r="P260" s="37">
        <v>91269162.326007992</v>
      </c>
      <c r="Q260" s="37">
        <v>91269162.326007992</v>
      </c>
      <c r="R260" s="37">
        <v>91269162.326007992</v>
      </c>
      <c r="S260" s="37">
        <v>91269162.326007992</v>
      </c>
      <c r="T260" s="37">
        <v>91269162.326007992</v>
      </c>
      <c r="U260" s="37">
        <v>91269162.326007992</v>
      </c>
      <c r="V260" s="37">
        <v>91269162.326007992</v>
      </c>
      <c r="W260" s="37">
        <v>91269162.326007992</v>
      </c>
      <c r="X260" s="37">
        <v>91269162.326007992</v>
      </c>
      <c r="Y260" s="37">
        <v>91269162.326007992</v>
      </c>
      <c r="Z260" s="37">
        <v>91269162.326007992</v>
      </c>
      <c r="AA260" s="37">
        <v>91269162.326007992</v>
      </c>
    </row>
    <row r="261" spans="2:27" s="198" customFormat="1" x14ac:dyDescent="0.2">
      <c r="B261" s="34" t="s">
        <v>105</v>
      </c>
      <c r="C261" s="34"/>
      <c r="D261" s="35"/>
      <c r="E261" s="35"/>
      <c r="F261" s="36" t="s">
        <v>26</v>
      </c>
      <c r="G261" s="179"/>
      <c r="H261" s="206" t="s">
        <v>190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2:27" s="198" customFormat="1" x14ac:dyDescent="0.2">
      <c r="B262" s="34" t="s">
        <v>106</v>
      </c>
      <c r="C262" s="34"/>
      <c r="D262" s="35"/>
      <c r="E262" s="35"/>
      <c r="F262" s="36" t="s">
        <v>26</v>
      </c>
      <c r="G262" s="43"/>
      <c r="H262" s="37">
        <v>108994209.796782</v>
      </c>
      <c r="I262" s="37">
        <v>108994209.796782</v>
      </c>
      <c r="J262" s="37">
        <v>108994209.796782</v>
      </c>
      <c r="K262" s="37">
        <v>108994209.796782</v>
      </c>
      <c r="L262" s="37">
        <v>108994209.796782</v>
      </c>
      <c r="M262" s="37">
        <v>108994209.796782</v>
      </c>
      <c r="N262" s="37">
        <v>108994209.796782</v>
      </c>
      <c r="O262" s="37">
        <v>108994209.796782</v>
      </c>
      <c r="P262" s="37">
        <v>108994209.796782</v>
      </c>
      <c r="Q262" s="37">
        <v>108994209.796782</v>
      </c>
      <c r="R262" s="37">
        <v>108994209.796782</v>
      </c>
      <c r="S262" s="37">
        <v>108994209.796782</v>
      </c>
      <c r="T262" s="37">
        <v>108994209.796782</v>
      </c>
      <c r="U262" s="37">
        <v>108994209.796782</v>
      </c>
      <c r="V262" s="37">
        <v>108994209.796782</v>
      </c>
      <c r="W262" s="37">
        <v>108994209.796782</v>
      </c>
      <c r="X262" s="37">
        <v>108994209.796782</v>
      </c>
      <c r="Y262" s="37">
        <v>108994209.796782</v>
      </c>
      <c r="Z262" s="37">
        <v>108994209.796782</v>
      </c>
      <c r="AA262" s="37">
        <v>108994209.796782</v>
      </c>
    </row>
    <row r="263" spans="2:27" s="198" customFormat="1" x14ac:dyDescent="0.2">
      <c r="B263" s="34" t="s">
        <v>119</v>
      </c>
      <c r="C263" s="34"/>
      <c r="D263" s="35"/>
      <c r="E263" s="35"/>
      <c r="F263" s="36" t="s">
        <v>26</v>
      </c>
      <c r="G263" s="179"/>
      <c r="H263" s="206" t="s">
        <v>190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2:27" s="198" customFormat="1" x14ac:dyDescent="0.2">
      <c r="B264" s="34" t="s">
        <v>120</v>
      </c>
      <c r="C264" s="34"/>
      <c r="D264" s="35"/>
      <c r="E264" s="35"/>
      <c r="F264" s="36" t="s">
        <v>26</v>
      </c>
      <c r="G264" s="179"/>
      <c r="H264" s="206" t="s">
        <v>190</v>
      </c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2:27" s="198" customFormat="1" x14ac:dyDescent="0.2">
      <c r="B265" s="131" t="s">
        <v>161</v>
      </c>
      <c r="C265" s="34"/>
      <c r="D265" s="35"/>
      <c r="E265" s="35"/>
      <c r="F265" s="36" t="s">
        <v>26</v>
      </c>
      <c r="G265" s="179"/>
      <c r="H265" s="206" t="s">
        <v>190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6" spans="2:27" s="198" customFormat="1" x14ac:dyDescent="0.2">
      <c r="G266" s="41"/>
    </row>
    <row r="267" spans="2:27" s="198" customFormat="1" ht="15" x14ac:dyDescent="0.25">
      <c r="B267" s="29" t="s">
        <v>186</v>
      </c>
      <c r="C267" s="140"/>
      <c r="D267" s="140"/>
      <c r="E267" s="140"/>
      <c r="F267" s="30"/>
      <c r="G267" s="42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</row>
    <row r="268" spans="2:27" s="198" customFormat="1" ht="15" x14ac:dyDescent="0.25">
      <c r="B268" s="31" t="s">
        <v>25</v>
      </c>
      <c r="C268" s="31"/>
      <c r="D268" s="31"/>
      <c r="E268" s="31"/>
      <c r="F268" s="32" t="s">
        <v>17</v>
      </c>
      <c r="G268" s="33" t="s">
        <v>44</v>
      </c>
      <c r="H268" s="33">
        <v>2023</v>
      </c>
      <c r="I268" s="33">
        <v>2024</v>
      </c>
      <c r="J268" s="33">
        <v>2025</v>
      </c>
      <c r="K268" s="33">
        <v>2026</v>
      </c>
      <c r="L268" s="33">
        <v>2027</v>
      </c>
      <c r="M268" s="33">
        <v>2028</v>
      </c>
      <c r="N268" s="33">
        <v>2029</v>
      </c>
      <c r="O268" s="33">
        <v>2030</v>
      </c>
      <c r="P268" s="33">
        <v>2031</v>
      </c>
      <c r="Q268" s="33">
        <v>2032</v>
      </c>
      <c r="R268" s="33">
        <v>2033</v>
      </c>
      <c r="S268" s="33">
        <v>2034</v>
      </c>
      <c r="T268" s="33">
        <v>2035</v>
      </c>
      <c r="U268" s="33">
        <v>2036</v>
      </c>
      <c r="V268" s="33">
        <v>2037</v>
      </c>
      <c r="W268" s="33">
        <v>2038</v>
      </c>
      <c r="X268" s="33">
        <v>2039</v>
      </c>
      <c r="Y268" s="33">
        <v>2040</v>
      </c>
      <c r="Z268" s="33">
        <v>2041</v>
      </c>
      <c r="AA268" s="33">
        <v>2042</v>
      </c>
    </row>
    <row r="269" spans="2:27" s="198" customFormat="1" x14ac:dyDescent="0.2">
      <c r="B269" s="34" t="s">
        <v>98</v>
      </c>
      <c r="C269" s="34"/>
      <c r="D269" s="35"/>
      <c r="E269" s="35"/>
      <c r="F269" s="36" t="s">
        <v>26</v>
      </c>
      <c r="G269" s="43"/>
      <c r="H269" s="37" t="s">
        <v>193</v>
      </c>
      <c r="I269" s="37" t="s">
        <v>193</v>
      </c>
      <c r="J269" s="37" t="s">
        <v>193</v>
      </c>
      <c r="K269" s="37" t="s">
        <v>193</v>
      </c>
      <c r="L269" s="37" t="s">
        <v>194</v>
      </c>
      <c r="M269" s="37" t="s">
        <v>194</v>
      </c>
      <c r="N269" s="37" t="s">
        <v>194</v>
      </c>
      <c r="O269" s="37" t="s">
        <v>194</v>
      </c>
      <c r="P269" s="37" t="s">
        <v>194</v>
      </c>
      <c r="Q269" s="37" t="s">
        <v>194</v>
      </c>
      <c r="R269" s="37" t="s">
        <v>194</v>
      </c>
      <c r="S269" s="37" t="s">
        <v>194</v>
      </c>
      <c r="T269" s="37" t="s">
        <v>194</v>
      </c>
      <c r="U269" s="37" t="s">
        <v>194</v>
      </c>
      <c r="V269" s="37" t="s">
        <v>194</v>
      </c>
      <c r="W269" s="37" t="s">
        <v>194</v>
      </c>
      <c r="X269" s="37" t="s">
        <v>194</v>
      </c>
      <c r="Y269" s="37" t="s">
        <v>194</v>
      </c>
      <c r="Z269" s="37" t="s">
        <v>194</v>
      </c>
      <c r="AA269" s="37" t="s">
        <v>194</v>
      </c>
    </row>
    <row r="270" spans="2:27" s="198" customFormat="1" x14ac:dyDescent="0.2">
      <c r="B270" s="34" t="s">
        <v>99</v>
      </c>
      <c r="C270" s="34"/>
      <c r="D270" s="35"/>
      <c r="E270" s="35"/>
      <c r="F270" s="36" t="s">
        <v>26</v>
      </c>
      <c r="G270" s="43"/>
      <c r="H270" s="37" t="s">
        <v>193</v>
      </c>
      <c r="I270" s="37" t="s">
        <v>193</v>
      </c>
      <c r="J270" s="37" t="s">
        <v>193</v>
      </c>
      <c r="K270" s="37" t="s">
        <v>193</v>
      </c>
      <c r="L270" s="37" t="s">
        <v>194</v>
      </c>
      <c r="M270" s="37" t="s">
        <v>194</v>
      </c>
      <c r="N270" s="37" t="s">
        <v>194</v>
      </c>
      <c r="O270" s="37" t="s">
        <v>194</v>
      </c>
      <c r="P270" s="37" t="s">
        <v>194</v>
      </c>
      <c r="Q270" s="37" t="s">
        <v>194</v>
      </c>
      <c r="R270" s="37" t="s">
        <v>194</v>
      </c>
      <c r="S270" s="37" t="s">
        <v>194</v>
      </c>
      <c r="T270" s="37" t="s">
        <v>194</v>
      </c>
      <c r="U270" s="37" t="s">
        <v>194</v>
      </c>
      <c r="V270" s="37" t="s">
        <v>194</v>
      </c>
      <c r="W270" s="37" t="s">
        <v>194</v>
      </c>
      <c r="X270" s="37" t="s">
        <v>194</v>
      </c>
      <c r="Y270" s="37" t="s">
        <v>194</v>
      </c>
      <c r="Z270" s="37" t="s">
        <v>194</v>
      </c>
      <c r="AA270" s="37" t="s">
        <v>194</v>
      </c>
    </row>
    <row r="271" spans="2:27" s="198" customFormat="1" x14ac:dyDescent="0.2">
      <c r="B271" s="34" t="s">
        <v>100</v>
      </c>
      <c r="C271" s="34"/>
      <c r="D271" s="35"/>
      <c r="E271" s="35"/>
      <c r="F271" s="36" t="s">
        <v>26</v>
      </c>
      <c r="G271" s="43"/>
      <c r="H271" s="37" t="s">
        <v>193</v>
      </c>
      <c r="I271" s="37" t="s">
        <v>193</v>
      </c>
      <c r="J271" s="37" t="s">
        <v>193</v>
      </c>
      <c r="K271" s="37" t="s">
        <v>193</v>
      </c>
      <c r="L271" s="37" t="s">
        <v>193</v>
      </c>
      <c r="M271" s="37" t="s">
        <v>194</v>
      </c>
      <c r="N271" s="37" t="s">
        <v>194</v>
      </c>
      <c r="O271" s="37" t="s">
        <v>194</v>
      </c>
      <c r="P271" s="37" t="s">
        <v>194</v>
      </c>
      <c r="Q271" s="37" t="s">
        <v>194</v>
      </c>
      <c r="R271" s="37" t="s">
        <v>194</v>
      </c>
      <c r="S271" s="37" t="s">
        <v>194</v>
      </c>
      <c r="T271" s="37" t="s">
        <v>194</v>
      </c>
      <c r="U271" s="37" t="s">
        <v>194</v>
      </c>
      <c r="V271" s="37" t="s">
        <v>194</v>
      </c>
      <c r="W271" s="37" t="s">
        <v>194</v>
      </c>
      <c r="X271" s="37" t="s">
        <v>194</v>
      </c>
      <c r="Y271" s="37" t="s">
        <v>194</v>
      </c>
      <c r="Z271" s="37" t="s">
        <v>194</v>
      </c>
      <c r="AA271" s="37" t="s">
        <v>194</v>
      </c>
    </row>
    <row r="272" spans="2:27" s="198" customFormat="1" x14ac:dyDescent="0.2">
      <c r="B272" s="34" t="s">
        <v>101</v>
      </c>
      <c r="C272" s="34"/>
      <c r="D272" s="35"/>
      <c r="E272" s="35"/>
      <c r="F272" s="36" t="s">
        <v>26</v>
      </c>
      <c r="G272" s="43"/>
      <c r="H272" s="37" t="s">
        <v>193</v>
      </c>
      <c r="I272" s="37" t="s">
        <v>193</v>
      </c>
      <c r="J272" s="37" t="s">
        <v>193</v>
      </c>
      <c r="K272" s="37" t="s">
        <v>193</v>
      </c>
      <c r="L272" s="37" t="s">
        <v>193</v>
      </c>
      <c r="M272" s="37" t="s">
        <v>193</v>
      </c>
      <c r="N272" s="37" t="s">
        <v>194</v>
      </c>
      <c r="O272" s="37" t="s">
        <v>194</v>
      </c>
      <c r="P272" s="37" t="s">
        <v>194</v>
      </c>
      <c r="Q272" s="37" t="s">
        <v>194</v>
      </c>
      <c r="R272" s="37" t="s">
        <v>194</v>
      </c>
      <c r="S272" s="37" t="s">
        <v>194</v>
      </c>
      <c r="T272" s="37" t="s">
        <v>194</v>
      </c>
      <c r="U272" s="37" t="s">
        <v>194</v>
      </c>
      <c r="V272" s="37" t="s">
        <v>194</v>
      </c>
      <c r="W272" s="37" t="s">
        <v>194</v>
      </c>
      <c r="X272" s="37" t="s">
        <v>194</v>
      </c>
      <c r="Y272" s="37" t="s">
        <v>194</v>
      </c>
      <c r="Z272" s="37" t="s">
        <v>194</v>
      </c>
      <c r="AA272" s="37" t="s">
        <v>194</v>
      </c>
    </row>
    <row r="273" spans="2:27" s="198" customFormat="1" x14ac:dyDescent="0.2">
      <c r="B273" s="34" t="s">
        <v>102</v>
      </c>
      <c r="C273" s="34"/>
      <c r="D273" s="35"/>
      <c r="E273" s="35"/>
      <c r="F273" s="36" t="s">
        <v>26</v>
      </c>
      <c r="G273" s="43"/>
      <c r="H273" s="37" t="s">
        <v>193</v>
      </c>
      <c r="I273" s="37" t="s">
        <v>193</v>
      </c>
      <c r="J273" s="37" t="s">
        <v>193</v>
      </c>
      <c r="K273" s="37" t="s">
        <v>193</v>
      </c>
      <c r="L273" s="37" t="s">
        <v>193</v>
      </c>
      <c r="M273" s="37" t="s">
        <v>194</v>
      </c>
      <c r="N273" s="37" t="s">
        <v>194</v>
      </c>
      <c r="O273" s="37" t="s">
        <v>194</v>
      </c>
      <c r="P273" s="37" t="s">
        <v>194</v>
      </c>
      <c r="Q273" s="37" t="s">
        <v>194</v>
      </c>
      <c r="R273" s="37" t="s">
        <v>194</v>
      </c>
      <c r="S273" s="37" t="s">
        <v>194</v>
      </c>
      <c r="T273" s="37" t="s">
        <v>194</v>
      </c>
      <c r="U273" s="37" t="s">
        <v>194</v>
      </c>
      <c r="V273" s="37" t="s">
        <v>194</v>
      </c>
      <c r="W273" s="37" t="s">
        <v>194</v>
      </c>
      <c r="X273" s="37" t="s">
        <v>194</v>
      </c>
      <c r="Y273" s="37" t="s">
        <v>194</v>
      </c>
      <c r="Z273" s="37" t="s">
        <v>194</v>
      </c>
      <c r="AA273" s="37" t="s">
        <v>194</v>
      </c>
    </row>
    <row r="274" spans="2:27" s="198" customFormat="1" x14ac:dyDescent="0.2">
      <c r="B274" s="34" t="s">
        <v>103</v>
      </c>
      <c r="C274" s="34"/>
      <c r="D274" s="35"/>
      <c r="E274" s="35"/>
      <c r="F274" s="36" t="s">
        <v>26</v>
      </c>
      <c r="G274" s="43"/>
      <c r="H274" s="37" t="s">
        <v>193</v>
      </c>
      <c r="I274" s="37" t="s">
        <v>193</v>
      </c>
      <c r="J274" s="37" t="s">
        <v>193</v>
      </c>
      <c r="K274" s="37" t="s">
        <v>193</v>
      </c>
      <c r="L274" s="37" t="s">
        <v>193</v>
      </c>
      <c r="M274" s="37" t="s">
        <v>193</v>
      </c>
      <c r="N274" s="37" t="s">
        <v>194</v>
      </c>
      <c r="O274" s="37" t="s">
        <v>194</v>
      </c>
      <c r="P274" s="37" t="s">
        <v>194</v>
      </c>
      <c r="Q274" s="37" t="s">
        <v>194</v>
      </c>
      <c r="R274" s="37" t="s">
        <v>194</v>
      </c>
      <c r="S274" s="37" t="s">
        <v>194</v>
      </c>
      <c r="T274" s="37" t="s">
        <v>194</v>
      </c>
      <c r="U274" s="37" t="s">
        <v>194</v>
      </c>
      <c r="V274" s="37" t="s">
        <v>194</v>
      </c>
      <c r="W274" s="37" t="s">
        <v>194</v>
      </c>
      <c r="X274" s="37" t="s">
        <v>194</v>
      </c>
      <c r="Y274" s="37" t="s">
        <v>194</v>
      </c>
      <c r="Z274" s="37" t="s">
        <v>194</v>
      </c>
      <c r="AA274" s="37" t="s">
        <v>194</v>
      </c>
    </row>
    <row r="275" spans="2:27" s="198" customFormat="1" x14ac:dyDescent="0.2">
      <c r="B275" s="34" t="s">
        <v>104</v>
      </c>
      <c r="C275" s="34"/>
      <c r="D275" s="35"/>
      <c r="E275" s="35"/>
      <c r="F275" s="36" t="s">
        <v>26</v>
      </c>
      <c r="G275" s="43"/>
      <c r="H275" s="37" t="s">
        <v>193</v>
      </c>
      <c r="I275" s="37" t="s">
        <v>193</v>
      </c>
      <c r="J275" s="37" t="s">
        <v>193</v>
      </c>
      <c r="K275" s="37" t="s">
        <v>193</v>
      </c>
      <c r="L275" s="37" t="s">
        <v>194</v>
      </c>
      <c r="M275" s="37" t="s">
        <v>194</v>
      </c>
      <c r="N275" s="37" t="s">
        <v>194</v>
      </c>
      <c r="O275" s="37" t="s">
        <v>194</v>
      </c>
      <c r="P275" s="37" t="s">
        <v>194</v>
      </c>
      <c r="Q275" s="37" t="s">
        <v>194</v>
      </c>
      <c r="R275" s="37" t="s">
        <v>194</v>
      </c>
      <c r="S275" s="37" t="s">
        <v>194</v>
      </c>
      <c r="T275" s="37" t="s">
        <v>194</v>
      </c>
      <c r="U275" s="37" t="s">
        <v>194</v>
      </c>
      <c r="V275" s="37" t="s">
        <v>194</v>
      </c>
      <c r="W275" s="37" t="s">
        <v>194</v>
      </c>
      <c r="X275" s="37" t="s">
        <v>194</v>
      </c>
      <c r="Y275" s="37" t="s">
        <v>194</v>
      </c>
      <c r="Z275" s="37" t="s">
        <v>194</v>
      </c>
      <c r="AA275" s="37" t="s">
        <v>194</v>
      </c>
    </row>
    <row r="276" spans="2:27" s="198" customFormat="1" x14ac:dyDescent="0.2">
      <c r="B276" s="34" t="s">
        <v>105</v>
      </c>
      <c r="C276" s="34"/>
      <c r="D276" s="35"/>
      <c r="E276" s="35"/>
      <c r="F276" s="36" t="s">
        <v>26</v>
      </c>
      <c r="G276" s="43"/>
      <c r="H276" s="37" t="s">
        <v>193</v>
      </c>
      <c r="I276" s="37" t="s">
        <v>193</v>
      </c>
      <c r="J276" s="37" t="s">
        <v>193</v>
      </c>
      <c r="K276" s="37" t="s">
        <v>193</v>
      </c>
      <c r="L276" s="37" t="s">
        <v>194</v>
      </c>
      <c r="M276" s="37" t="s">
        <v>194</v>
      </c>
      <c r="N276" s="37" t="s">
        <v>194</v>
      </c>
      <c r="O276" s="37" t="s">
        <v>194</v>
      </c>
      <c r="P276" s="37" t="s">
        <v>194</v>
      </c>
      <c r="Q276" s="37" t="s">
        <v>194</v>
      </c>
      <c r="R276" s="37" t="s">
        <v>194</v>
      </c>
      <c r="S276" s="37" t="s">
        <v>194</v>
      </c>
      <c r="T276" s="37" t="s">
        <v>194</v>
      </c>
      <c r="U276" s="37" t="s">
        <v>194</v>
      </c>
      <c r="V276" s="37" t="s">
        <v>194</v>
      </c>
      <c r="W276" s="37" t="s">
        <v>194</v>
      </c>
      <c r="X276" s="37" t="s">
        <v>194</v>
      </c>
      <c r="Y276" s="37" t="s">
        <v>194</v>
      </c>
      <c r="Z276" s="37" t="s">
        <v>194</v>
      </c>
      <c r="AA276" s="37" t="s">
        <v>194</v>
      </c>
    </row>
    <row r="277" spans="2:27" s="198" customFormat="1" x14ac:dyDescent="0.2">
      <c r="B277" s="34" t="s">
        <v>106</v>
      </c>
      <c r="C277" s="34"/>
      <c r="D277" s="35"/>
      <c r="E277" s="35"/>
      <c r="F277" s="36" t="s">
        <v>26</v>
      </c>
      <c r="G277" s="43"/>
      <c r="H277" s="37" t="s">
        <v>193</v>
      </c>
      <c r="I277" s="37" t="s">
        <v>193</v>
      </c>
      <c r="J277" s="37" t="s">
        <v>193</v>
      </c>
      <c r="K277" s="37" t="s">
        <v>193</v>
      </c>
      <c r="L277" s="37" t="s">
        <v>194</v>
      </c>
      <c r="M277" s="37" t="s">
        <v>194</v>
      </c>
      <c r="N277" s="37" t="s">
        <v>194</v>
      </c>
      <c r="O277" s="37" t="s">
        <v>194</v>
      </c>
      <c r="P277" s="37" t="s">
        <v>194</v>
      </c>
      <c r="Q277" s="37" t="s">
        <v>194</v>
      </c>
      <c r="R277" s="37" t="s">
        <v>194</v>
      </c>
      <c r="S277" s="37" t="s">
        <v>194</v>
      </c>
      <c r="T277" s="37" t="s">
        <v>194</v>
      </c>
      <c r="U277" s="37" t="s">
        <v>194</v>
      </c>
      <c r="V277" s="37" t="s">
        <v>194</v>
      </c>
      <c r="W277" s="37" t="s">
        <v>194</v>
      </c>
      <c r="X277" s="37" t="s">
        <v>194</v>
      </c>
      <c r="Y277" s="37" t="s">
        <v>194</v>
      </c>
      <c r="Z277" s="37" t="s">
        <v>194</v>
      </c>
      <c r="AA277" s="37" t="s">
        <v>194</v>
      </c>
    </row>
    <row r="278" spans="2:27" s="198" customFormat="1" x14ac:dyDescent="0.2">
      <c r="B278" s="34" t="s">
        <v>119</v>
      </c>
      <c r="C278" s="34"/>
      <c r="D278" s="35"/>
      <c r="E278" s="35"/>
      <c r="F278" s="36" t="s">
        <v>26</v>
      </c>
      <c r="G278" s="43"/>
      <c r="H278" s="37" t="s">
        <v>193</v>
      </c>
      <c r="I278" s="37" t="s">
        <v>193</v>
      </c>
      <c r="J278" s="37" t="s">
        <v>193</v>
      </c>
      <c r="K278" s="37" t="s">
        <v>193</v>
      </c>
      <c r="L278" s="37" t="s">
        <v>193</v>
      </c>
      <c r="M278" s="37" t="s">
        <v>194</v>
      </c>
      <c r="N278" s="37" t="s">
        <v>194</v>
      </c>
      <c r="O278" s="37" t="s">
        <v>194</v>
      </c>
      <c r="P278" s="37" t="s">
        <v>194</v>
      </c>
      <c r="Q278" s="37" t="s">
        <v>194</v>
      </c>
      <c r="R278" s="37" t="s">
        <v>194</v>
      </c>
      <c r="S278" s="37" t="s">
        <v>194</v>
      </c>
      <c r="T278" s="37" t="s">
        <v>194</v>
      </c>
      <c r="U278" s="37" t="s">
        <v>194</v>
      </c>
      <c r="V278" s="37" t="s">
        <v>194</v>
      </c>
      <c r="W278" s="37" t="s">
        <v>194</v>
      </c>
      <c r="X278" s="37" t="s">
        <v>194</v>
      </c>
      <c r="Y278" s="37" t="s">
        <v>194</v>
      </c>
      <c r="Z278" s="37" t="s">
        <v>194</v>
      </c>
      <c r="AA278" s="37" t="s">
        <v>194</v>
      </c>
    </row>
    <row r="279" spans="2:27" s="198" customFormat="1" x14ac:dyDescent="0.2">
      <c r="B279" s="34" t="s">
        <v>120</v>
      </c>
      <c r="C279" s="34"/>
      <c r="D279" s="35"/>
      <c r="E279" s="35"/>
      <c r="F279" s="36" t="s">
        <v>26</v>
      </c>
      <c r="G279" s="43"/>
      <c r="H279" s="37" t="s">
        <v>193</v>
      </c>
      <c r="I279" s="37" t="s">
        <v>193</v>
      </c>
      <c r="J279" s="37" t="s">
        <v>193</v>
      </c>
      <c r="K279" s="37" t="s">
        <v>193</v>
      </c>
      <c r="L279" s="37" t="s">
        <v>194</v>
      </c>
      <c r="M279" s="37" t="s">
        <v>194</v>
      </c>
      <c r="N279" s="37" t="s">
        <v>194</v>
      </c>
      <c r="O279" s="37" t="s">
        <v>194</v>
      </c>
      <c r="P279" s="37" t="s">
        <v>194</v>
      </c>
      <c r="Q279" s="37" t="s">
        <v>194</v>
      </c>
      <c r="R279" s="37" t="s">
        <v>194</v>
      </c>
      <c r="S279" s="37" t="s">
        <v>194</v>
      </c>
      <c r="T279" s="37" t="s">
        <v>194</v>
      </c>
      <c r="U279" s="37" t="s">
        <v>194</v>
      </c>
      <c r="V279" s="37" t="s">
        <v>194</v>
      </c>
      <c r="W279" s="37" t="s">
        <v>194</v>
      </c>
      <c r="X279" s="37" t="s">
        <v>194</v>
      </c>
      <c r="Y279" s="37" t="s">
        <v>194</v>
      </c>
      <c r="Z279" s="37" t="s">
        <v>194</v>
      </c>
      <c r="AA279" s="37" t="s">
        <v>194</v>
      </c>
    </row>
    <row r="280" spans="2:27" s="198" customFormat="1" x14ac:dyDescent="0.2">
      <c r="B280" s="131" t="s">
        <v>161</v>
      </c>
      <c r="C280" s="34"/>
      <c r="D280" s="35"/>
      <c r="E280" s="35"/>
      <c r="F280" s="36" t="s">
        <v>26</v>
      </c>
      <c r="G280" s="43"/>
      <c r="H280" s="37" t="s">
        <v>193</v>
      </c>
      <c r="I280" s="37" t="s">
        <v>193</v>
      </c>
      <c r="J280" s="37" t="s">
        <v>193</v>
      </c>
      <c r="K280" s="37" t="s">
        <v>194</v>
      </c>
      <c r="L280" s="37" t="s">
        <v>194</v>
      </c>
      <c r="M280" s="37" t="s">
        <v>194</v>
      </c>
      <c r="N280" s="37" t="s">
        <v>194</v>
      </c>
      <c r="O280" s="37" t="s">
        <v>194</v>
      </c>
      <c r="P280" s="37" t="s">
        <v>194</v>
      </c>
      <c r="Q280" s="37" t="s">
        <v>194</v>
      </c>
      <c r="R280" s="37" t="s">
        <v>194</v>
      </c>
      <c r="S280" s="37" t="s">
        <v>194</v>
      </c>
      <c r="T280" s="37" t="s">
        <v>194</v>
      </c>
      <c r="U280" s="37" t="s">
        <v>194</v>
      </c>
      <c r="V280" s="37" t="s">
        <v>194</v>
      </c>
      <c r="W280" s="37" t="s">
        <v>194</v>
      </c>
      <c r="X280" s="37" t="s">
        <v>194</v>
      </c>
      <c r="Y280" s="37" t="s">
        <v>194</v>
      </c>
      <c r="Z280" s="37" t="s">
        <v>194</v>
      </c>
      <c r="AA280" s="37" t="s">
        <v>194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0F6B1-42FB-42FF-B6E1-1BECCBCA69ED}">
  <sheetPr>
    <tabColor theme="4"/>
    <pageSetUpPr autoPageBreaks="0"/>
  </sheetPr>
  <dimension ref="A1:BD188"/>
  <sheetViews>
    <sheetView showGridLines="0" zoomScale="70" zoomScaleNormal="70" zoomScaleSheetLayoutView="70" workbookViewId="0">
      <selection activeCell="B2" sqref="B2"/>
    </sheetView>
  </sheetViews>
  <sheetFormatPr defaultRowHeight="14.25" x14ac:dyDescent="0.2"/>
  <cols>
    <col min="2" max="2" width="30.5" customWidth="1"/>
    <col min="3" max="9" width="10.5" customWidth="1"/>
    <col min="10" max="10" width="14.375" customWidth="1"/>
    <col min="11" max="12" width="10.5" customWidth="1"/>
    <col min="13" max="14" width="10.5" style="86" customWidth="1"/>
    <col min="16" max="16" width="20.5" customWidth="1"/>
    <col min="17" max="26" width="10.5" customWidth="1"/>
    <col min="27" max="28" width="10.5" style="86" customWidth="1"/>
    <col min="30" max="30" width="20.5" customWidth="1"/>
    <col min="31" max="40" width="10.5" customWidth="1"/>
    <col min="41" max="42" width="10.5" style="94" customWidth="1"/>
    <col min="43" max="43" width="10.5" customWidth="1"/>
    <col min="44" max="44" width="20.5" customWidth="1"/>
    <col min="45" max="54" width="10.5" customWidth="1"/>
    <col min="55" max="56" width="10.5" style="86" customWidth="1"/>
    <col min="57" max="57" width="10.5" customWidth="1"/>
  </cols>
  <sheetData>
    <row r="1" spans="2:56" x14ac:dyDescent="0.2">
      <c r="L1" s="86"/>
      <c r="N1"/>
      <c r="Z1" s="86"/>
      <c r="AB1"/>
      <c r="AN1" s="94"/>
      <c r="AP1"/>
      <c r="BB1" s="86"/>
      <c r="BD1"/>
    </row>
    <row r="2" spans="2:56" ht="15" x14ac:dyDescent="0.25">
      <c r="B2" s="6" t="s">
        <v>33</v>
      </c>
      <c r="C2" s="6"/>
      <c r="D2" s="6"/>
      <c r="E2" s="6"/>
      <c r="F2" s="22"/>
      <c r="G2" s="18" t="str" cm="1">
        <f t="array" ref="G2:I2">TRANSPOSE('General inputs'!H77:H79)</f>
        <v>S1</v>
      </c>
      <c r="H2" s="18" t="str">
        <v>S2</v>
      </c>
      <c r="I2" s="18" t="str">
        <v>S3</v>
      </c>
      <c r="L2" s="86"/>
      <c r="N2"/>
      <c r="Z2" s="86"/>
      <c r="AB2"/>
      <c r="AN2" s="94"/>
      <c r="AP2"/>
      <c r="BB2" s="86"/>
      <c r="BD2"/>
    </row>
    <row r="3" spans="2:56" ht="15" x14ac:dyDescent="0.25">
      <c r="B3" s="4" t="s">
        <v>35</v>
      </c>
      <c r="C3" s="4"/>
      <c r="D3" s="4"/>
      <c r="E3" s="4"/>
      <c r="F3" s="23" t="s">
        <v>17</v>
      </c>
      <c r="G3" s="3" t="str" cm="1">
        <f t="array" ref="G3:I3">TRANSPOSE('General inputs'!$I$77:$I$79)</f>
        <v>Central</v>
      </c>
      <c r="H3" s="3" t="str">
        <v>Low</v>
      </c>
      <c r="I3" s="3" t="str">
        <v>High</v>
      </c>
      <c r="L3" s="86"/>
      <c r="N3"/>
      <c r="Z3" s="86"/>
      <c r="AB3"/>
      <c r="AN3" s="94"/>
      <c r="AP3"/>
      <c r="BB3" s="86"/>
      <c r="BD3"/>
    </row>
    <row r="4" spans="2:56" ht="15" x14ac:dyDescent="0.2">
      <c r="B4" s="80" t="s">
        <v>36</v>
      </c>
      <c r="C4" s="80"/>
      <c r="D4" s="80"/>
      <c r="E4" s="80"/>
      <c r="F4" s="80" t="s">
        <v>37</v>
      </c>
      <c r="G4" s="19">
        <v>5.5E-2</v>
      </c>
      <c r="H4" s="19">
        <v>7.4999999999999997E-2</v>
      </c>
      <c r="I4" s="19">
        <v>1.9599999999999999E-2</v>
      </c>
      <c r="L4" s="86"/>
      <c r="N4"/>
      <c r="Z4" s="86"/>
      <c r="AB4"/>
      <c r="AN4" s="94"/>
      <c r="AP4"/>
      <c r="BB4" s="86"/>
      <c r="BD4"/>
    </row>
    <row r="5" spans="2:56" s="79" customFormat="1" ht="15" x14ac:dyDescent="0.2">
      <c r="B5" s="80" t="s">
        <v>124</v>
      </c>
      <c r="C5" s="80"/>
      <c r="D5" s="80"/>
      <c r="E5" s="80"/>
      <c r="F5" s="80" t="s">
        <v>125</v>
      </c>
      <c r="G5" s="82">
        <v>46882.885653104917</v>
      </c>
      <c r="H5" s="82">
        <f>G5*0.7</f>
        <v>32818.019957173441</v>
      </c>
      <c r="I5" s="82">
        <f>G5*1.3</f>
        <v>60947.751349036393</v>
      </c>
      <c r="L5" s="86"/>
      <c r="M5" s="86"/>
      <c r="Z5" s="86"/>
      <c r="AA5" s="86"/>
      <c r="AN5" s="94"/>
      <c r="AO5" s="94"/>
      <c r="BB5" s="86"/>
      <c r="BC5" s="86"/>
    </row>
    <row r="6" spans="2:56" x14ac:dyDescent="0.2">
      <c r="F6" s="24"/>
      <c r="L6" s="86"/>
      <c r="N6"/>
      <c r="P6" s="199"/>
      <c r="Z6" s="86"/>
      <c r="AB6"/>
      <c r="AN6" s="94"/>
      <c r="AP6"/>
      <c r="BB6" s="86"/>
      <c r="BD6"/>
    </row>
    <row r="7" spans="2:56" ht="15" x14ac:dyDescent="0.25">
      <c r="B7" s="4" t="s">
        <v>38</v>
      </c>
      <c r="C7" s="4"/>
      <c r="D7" s="4"/>
      <c r="E7" s="4"/>
      <c r="F7" s="23" t="s">
        <v>17</v>
      </c>
      <c r="G7" s="3" t="str">
        <f>G$3</f>
        <v>Central</v>
      </c>
      <c r="H7" s="3" t="str">
        <f>H$3</f>
        <v>Low</v>
      </c>
      <c r="I7" s="3" t="str">
        <f>I$3</f>
        <v>High</v>
      </c>
      <c r="L7" s="86"/>
      <c r="N7"/>
      <c r="P7" s="199"/>
      <c r="Z7" s="86"/>
      <c r="AB7"/>
      <c r="AN7" s="94"/>
      <c r="AP7"/>
      <c r="BB7" s="86"/>
      <c r="BD7"/>
    </row>
    <row r="8" spans="2:56" ht="15" x14ac:dyDescent="0.2">
      <c r="B8" s="80" t="s">
        <v>143</v>
      </c>
      <c r="C8" s="80"/>
      <c r="D8" s="80"/>
      <c r="E8" s="80"/>
      <c r="F8" s="80" t="s">
        <v>39</v>
      </c>
      <c r="G8" s="188">
        <v>1</v>
      </c>
      <c r="H8" s="188">
        <v>1.25</v>
      </c>
      <c r="I8" s="188">
        <v>0.75</v>
      </c>
      <c r="L8" s="86"/>
      <c r="N8"/>
      <c r="P8" s="199"/>
      <c r="Z8" s="86"/>
      <c r="AB8"/>
      <c r="AN8" s="94"/>
      <c r="AP8"/>
      <c r="BB8" s="86"/>
      <c r="BD8"/>
    </row>
    <row r="9" spans="2:56" s="103" customFormat="1" ht="15" x14ac:dyDescent="0.2">
      <c r="B9" s="80" t="s">
        <v>50</v>
      </c>
      <c r="C9" s="80"/>
      <c r="D9" s="80"/>
      <c r="E9" s="80"/>
      <c r="F9" s="80" t="s">
        <v>39</v>
      </c>
      <c r="G9" s="188">
        <v>1</v>
      </c>
      <c r="H9" s="188">
        <v>1.25</v>
      </c>
      <c r="I9" s="188">
        <v>0.75</v>
      </c>
      <c r="P9" s="199"/>
    </row>
    <row r="10" spans="2:56" ht="15" x14ac:dyDescent="0.2">
      <c r="B10" s="80" t="s">
        <v>9</v>
      </c>
      <c r="C10" s="80"/>
      <c r="D10" s="80"/>
      <c r="E10" s="80"/>
      <c r="F10" s="80" t="s">
        <v>39</v>
      </c>
      <c r="G10" s="188">
        <v>1</v>
      </c>
      <c r="H10" s="188">
        <v>1</v>
      </c>
      <c r="I10" s="188">
        <v>1</v>
      </c>
      <c r="L10" s="45"/>
      <c r="N10"/>
      <c r="P10" s="199"/>
      <c r="Z10" s="86"/>
      <c r="AB10"/>
      <c r="AN10" s="94"/>
      <c r="AP10"/>
      <c r="BB10" s="86"/>
      <c r="BD10"/>
    </row>
    <row r="11" spans="2:56" x14ac:dyDescent="0.2">
      <c r="F11" s="24"/>
      <c r="L11" s="45"/>
      <c r="N11" s="193"/>
      <c r="O11" s="147"/>
      <c r="P11" s="199"/>
      <c r="Z11" s="86"/>
      <c r="AB11"/>
      <c r="AN11" s="94"/>
      <c r="AP11"/>
      <c r="BB11" s="86"/>
      <c r="BD11"/>
    </row>
    <row r="12" spans="2:56" ht="15" x14ac:dyDescent="0.25">
      <c r="B12" s="4" t="s">
        <v>40</v>
      </c>
      <c r="C12" s="4"/>
      <c r="D12" s="4"/>
      <c r="E12" s="4"/>
      <c r="F12" s="23" t="s">
        <v>17</v>
      </c>
      <c r="G12" s="3" t="str">
        <f>G$3</f>
        <v>Central</v>
      </c>
      <c r="H12" s="3" t="str">
        <f>H$3</f>
        <v>Low</v>
      </c>
      <c r="I12" s="3" t="str">
        <f>I$3</f>
        <v>High</v>
      </c>
      <c r="L12" s="86"/>
      <c r="M12" s="147"/>
      <c r="N12" s="193"/>
      <c r="O12" s="147"/>
      <c r="P12" s="199"/>
      <c r="Z12" s="86"/>
      <c r="AB12"/>
      <c r="AN12" s="94"/>
      <c r="AP12"/>
      <c r="BB12" s="86"/>
      <c r="BD12"/>
    </row>
    <row r="13" spans="2:56" ht="15" x14ac:dyDescent="0.2">
      <c r="B13" s="80" t="str">
        <f>'General inputs'!B81</f>
        <v xml:space="preserve">Avoided fuel consumption from generation dispatch </v>
      </c>
      <c r="C13" s="80"/>
      <c r="D13" s="80"/>
      <c r="E13" s="80"/>
      <c r="F13" s="80" t="s">
        <v>39</v>
      </c>
      <c r="G13" s="188">
        <v>1</v>
      </c>
      <c r="H13" s="188">
        <v>1</v>
      </c>
      <c r="I13" s="188">
        <v>1</v>
      </c>
      <c r="L13" s="86"/>
      <c r="M13" s="147"/>
      <c r="N13" s="193"/>
      <c r="O13" s="147"/>
      <c r="P13" s="199"/>
      <c r="Z13" s="86"/>
      <c r="AB13"/>
      <c r="AN13" s="94"/>
      <c r="AP13"/>
      <c r="BB13" s="86"/>
      <c r="BD13"/>
    </row>
    <row r="14" spans="2:56" ht="15" x14ac:dyDescent="0.2">
      <c r="B14" s="80" t="str">
        <f>'General inputs'!B82</f>
        <v xml:space="preserve">Avoided voluntary load curtailment </v>
      </c>
      <c r="C14" s="80"/>
      <c r="D14" s="80"/>
      <c r="E14" s="80"/>
      <c r="F14" s="80" t="s">
        <v>39</v>
      </c>
      <c r="G14" s="188">
        <v>1</v>
      </c>
      <c r="H14" s="188">
        <v>1</v>
      </c>
      <c r="I14" s="188">
        <v>1</v>
      </c>
      <c r="L14" s="86"/>
      <c r="M14" s="147"/>
      <c r="N14" s="193"/>
      <c r="O14" s="147"/>
      <c r="P14" s="199"/>
      <c r="Z14" s="86"/>
      <c r="AB14"/>
      <c r="AN14" s="94"/>
      <c r="AP14"/>
      <c r="BB14" s="86"/>
      <c r="BD14"/>
    </row>
    <row r="15" spans="2:56" ht="15" x14ac:dyDescent="0.2">
      <c r="B15" s="80" t="str">
        <f>'General inputs'!B83</f>
        <v>Avoided involuntary load shedding</v>
      </c>
      <c r="C15" s="80"/>
      <c r="D15" s="80"/>
      <c r="E15" s="80"/>
      <c r="F15" s="80" t="s">
        <v>39</v>
      </c>
      <c r="G15" s="188">
        <v>1</v>
      </c>
      <c r="H15" s="188">
        <v>1</v>
      </c>
      <c r="I15" s="188">
        <v>1</v>
      </c>
      <c r="L15" s="86"/>
      <c r="M15" s="147"/>
      <c r="N15" s="193"/>
      <c r="O15" s="147"/>
      <c r="P15" s="199"/>
      <c r="Z15" s="86"/>
      <c r="AB15"/>
      <c r="AN15" s="94"/>
      <c r="AP15"/>
      <c r="BB15" s="86"/>
      <c r="BD15"/>
    </row>
    <row r="16" spans="2:56" ht="15" x14ac:dyDescent="0.2">
      <c r="B16" s="80" t="str">
        <f>'General inputs'!B84</f>
        <v>Avoided costs for non RIT-T proponent parties</v>
      </c>
      <c r="C16" s="80"/>
      <c r="D16" s="80"/>
      <c r="E16" s="80"/>
      <c r="F16" s="80" t="s">
        <v>39</v>
      </c>
      <c r="G16" s="188">
        <v>1</v>
      </c>
      <c r="H16" s="188">
        <v>1</v>
      </c>
      <c r="I16" s="188">
        <v>1</v>
      </c>
      <c r="L16" s="86"/>
      <c r="M16" s="147"/>
      <c r="N16" s="193"/>
      <c r="O16" s="147"/>
      <c r="P16" s="199"/>
      <c r="Z16" s="86"/>
      <c r="AB16"/>
      <c r="AN16" s="94"/>
      <c r="AP16"/>
      <c r="BB16" s="86"/>
      <c r="BD16"/>
    </row>
    <row r="17" spans="1:56" ht="15" x14ac:dyDescent="0.2">
      <c r="B17" s="80" t="str">
        <f>'General inputs'!B85</f>
        <v>Avoided unrelated TNSP expenditure (wood pole replacement)</v>
      </c>
      <c r="C17" s="80"/>
      <c r="D17" s="80"/>
      <c r="E17" s="80"/>
      <c r="F17" s="80" t="s">
        <v>39</v>
      </c>
      <c r="G17" s="188">
        <v>1</v>
      </c>
      <c r="H17" s="188">
        <v>1</v>
      </c>
      <c r="I17" s="188">
        <v>1</v>
      </c>
      <c r="L17" s="86"/>
      <c r="M17" s="147"/>
      <c r="N17" s="193"/>
      <c r="O17" s="147"/>
      <c r="Z17" s="86"/>
      <c r="AB17"/>
      <c r="AN17" s="94"/>
      <c r="AP17"/>
      <c r="BB17" s="86"/>
      <c r="BD17"/>
    </row>
    <row r="18" spans="1:56" ht="15" x14ac:dyDescent="0.2">
      <c r="B18" s="80" t="str">
        <f>'General inputs'!B86</f>
        <v>Avoided unrelated TNSP expenditure (market benefits)</v>
      </c>
      <c r="C18" s="80"/>
      <c r="D18" s="80"/>
      <c r="E18" s="80"/>
      <c r="F18" s="80" t="s">
        <v>39</v>
      </c>
      <c r="G18" s="188">
        <v>1</v>
      </c>
      <c r="H18" s="188">
        <v>1</v>
      </c>
      <c r="I18" s="188">
        <v>1</v>
      </c>
      <c r="L18" s="86"/>
      <c r="M18" s="147"/>
      <c r="N18" s="193"/>
      <c r="O18" s="147"/>
      <c r="Z18" s="86"/>
      <c r="AB18"/>
      <c r="AN18" s="94"/>
      <c r="AP18"/>
      <c r="BB18" s="86"/>
      <c r="BD18"/>
    </row>
    <row r="19" spans="1:56" x14ac:dyDescent="0.2">
      <c r="F19" s="24"/>
      <c r="L19" s="86"/>
      <c r="M19" s="147"/>
      <c r="N19" s="193"/>
      <c r="O19" s="147"/>
      <c r="Z19" s="86"/>
      <c r="AB19"/>
      <c r="AN19" s="94"/>
      <c r="AP19"/>
      <c r="BB19" s="86"/>
      <c r="BD19"/>
    </row>
    <row r="20" spans="1:56" ht="15" x14ac:dyDescent="0.25">
      <c r="B20" s="4" t="s">
        <v>41</v>
      </c>
      <c r="C20" s="4"/>
      <c r="D20" s="4"/>
      <c r="E20" s="4"/>
      <c r="F20" s="23" t="s">
        <v>17</v>
      </c>
      <c r="G20" s="3" t="str">
        <f>G$3</f>
        <v>Central</v>
      </c>
      <c r="H20" s="3" t="str">
        <f>H$3</f>
        <v>Low</v>
      </c>
      <c r="I20" s="3" t="str">
        <f>I$3</f>
        <v>High</v>
      </c>
      <c r="L20" s="86"/>
      <c r="M20" s="147"/>
      <c r="N20" s="193"/>
      <c r="O20" s="147"/>
      <c r="Z20" s="86"/>
      <c r="AB20"/>
      <c r="AN20" s="94"/>
      <c r="AP20"/>
      <c r="BB20" s="86"/>
      <c r="BD20"/>
    </row>
    <row r="21" spans="1:56" ht="15" x14ac:dyDescent="0.2">
      <c r="B21" s="80" t="s">
        <v>42</v>
      </c>
      <c r="C21" s="80"/>
      <c r="D21" s="80"/>
      <c r="E21" s="80"/>
      <c r="F21" s="80" t="s">
        <v>37</v>
      </c>
      <c r="G21" s="20">
        <v>0.52</v>
      </c>
      <c r="H21" s="20">
        <v>0.3</v>
      </c>
      <c r="I21" s="20">
        <v>0.18</v>
      </c>
      <c r="L21" s="86"/>
      <c r="M21" s="147"/>
      <c r="N21" s="193"/>
      <c r="O21" s="147"/>
      <c r="Z21" s="86"/>
      <c r="AB21"/>
      <c r="AN21" s="94"/>
      <c r="AP21"/>
      <c r="BB21" s="86"/>
      <c r="BD21"/>
    </row>
    <row r="22" spans="1:56" x14ac:dyDescent="0.2">
      <c r="F22" s="24"/>
      <c r="N22" s="147"/>
      <c r="O22" s="147"/>
      <c r="P22" s="147"/>
    </row>
    <row r="23" spans="1:56" x14ac:dyDescent="0.2">
      <c r="F23" s="24"/>
      <c r="N23" s="147"/>
    </row>
    <row r="24" spans="1:56" ht="15" x14ac:dyDescent="0.25">
      <c r="B24" s="4"/>
      <c r="C24" s="3" t="s">
        <v>18</v>
      </c>
      <c r="F24" s="24"/>
      <c r="N24" s="148"/>
      <c r="O24" s="148"/>
      <c r="P24" s="148"/>
      <c r="Q24" s="148"/>
    </row>
    <row r="25" spans="1:56" ht="15" x14ac:dyDescent="0.2">
      <c r="B25" s="80" t="s">
        <v>54</v>
      </c>
      <c r="C25" s="19">
        <v>0.01</v>
      </c>
      <c r="F25" s="24"/>
      <c r="K25" s="45"/>
      <c r="N25" s="147"/>
    </row>
    <row r="26" spans="1:56" s="103" customFormat="1" x14ac:dyDescent="0.2">
      <c r="E26" s="45"/>
      <c r="K26" s="45"/>
    </row>
    <row r="27" spans="1:56" ht="19.5" x14ac:dyDescent="0.3">
      <c r="B27" s="2" t="s">
        <v>43</v>
      </c>
      <c r="C27" s="1"/>
      <c r="D27" s="1"/>
      <c r="E27" s="1"/>
      <c r="F27" s="1"/>
      <c r="G27" s="1"/>
      <c r="H27" s="1"/>
      <c r="I27" s="1"/>
      <c r="J27" s="45"/>
      <c r="L27" s="86"/>
      <c r="N27"/>
      <c r="Z27" s="86"/>
      <c r="AB27"/>
      <c r="AN27" s="94"/>
      <c r="AP27"/>
      <c r="BB27" s="86"/>
      <c r="BD27"/>
    </row>
    <row r="28" spans="1:56" ht="15" x14ac:dyDescent="0.25">
      <c r="L28" s="86"/>
      <c r="N28"/>
      <c r="U28" s="144"/>
      <c r="V28" s="144"/>
      <c r="W28" s="144"/>
      <c r="X28" s="144"/>
      <c r="Z28" s="86"/>
      <c r="AB28"/>
      <c r="AN28" s="94"/>
      <c r="AP28"/>
      <c r="BB28" s="86"/>
      <c r="BD28"/>
    </row>
    <row r="29" spans="1:56" ht="15.75" x14ac:dyDescent="0.25">
      <c r="B29" s="6"/>
      <c r="C29" s="6"/>
      <c r="D29" s="18" t="str" cm="1">
        <f t="array" ref="D29:F29">TRANSPOSE('General inputs'!H77:H79)</f>
        <v>S1</v>
      </c>
      <c r="E29" s="18" t="str">
        <v>S2</v>
      </c>
      <c r="F29" s="18" t="str">
        <v>S3</v>
      </c>
      <c r="G29" s="18"/>
      <c r="H29" s="18"/>
      <c r="I29" s="18"/>
      <c r="K29" s="104" t="s">
        <v>97</v>
      </c>
      <c r="L29" s="104"/>
      <c r="M29" s="201" t="s">
        <v>70</v>
      </c>
      <c r="N29" s="104"/>
      <c r="O29" s="201" t="s">
        <v>128</v>
      </c>
      <c r="P29" s="104"/>
      <c r="Q29" s="96"/>
      <c r="V29" s="144"/>
      <c r="Z29" s="144"/>
      <c r="AB29"/>
      <c r="AD29" s="144"/>
      <c r="AN29" s="94"/>
      <c r="AP29"/>
      <c r="BB29" s="86"/>
      <c r="BD29"/>
    </row>
    <row r="30" spans="1:56" ht="15" x14ac:dyDescent="0.25">
      <c r="B30" s="4" t="s">
        <v>25</v>
      </c>
      <c r="C30" s="4" t="s">
        <v>17</v>
      </c>
      <c r="D30" s="3" t="str" cm="1">
        <f t="array" ref="D30:F30">TRANSPOSE('General inputs'!I77:I79)</f>
        <v>Central</v>
      </c>
      <c r="E30" s="3" t="str">
        <v>Low</v>
      </c>
      <c r="F30" s="3" t="str">
        <v>High</v>
      </c>
      <c r="G30" s="3" t="s">
        <v>56</v>
      </c>
      <c r="H30" s="3" t="s">
        <v>59</v>
      </c>
      <c r="I30" s="3" t="s">
        <v>37</v>
      </c>
      <c r="J30" s="41"/>
      <c r="K30" s="3" t="s">
        <v>59</v>
      </c>
      <c r="L30" s="3" t="s">
        <v>37</v>
      </c>
      <c r="M30" s="202" t="s">
        <v>59</v>
      </c>
      <c r="N30" s="3" t="s">
        <v>37</v>
      </c>
      <c r="O30" s="202" t="s">
        <v>59</v>
      </c>
      <c r="P30" s="3" t="s">
        <v>37</v>
      </c>
      <c r="Z30" s="86"/>
      <c r="AB30"/>
      <c r="AD30" s="103"/>
      <c r="AE30" s="103"/>
      <c r="AF30" s="103"/>
      <c r="AH30" s="103"/>
      <c r="AI30" s="103"/>
      <c r="AJ30" s="103"/>
      <c r="AN30" s="94"/>
      <c r="AP30"/>
      <c r="BB30" s="86"/>
      <c r="BD30"/>
    </row>
    <row r="31" spans="1:56" ht="15" x14ac:dyDescent="0.2">
      <c r="A31" s="204" t="s">
        <v>169</v>
      </c>
      <c r="B31" s="80" t="str">
        <f>'General inputs'!$B$16</f>
        <v>Option 1A</v>
      </c>
      <c r="C31" s="80" t="s">
        <v>58</v>
      </c>
      <c r="D31" s="163">
        <f>'S1'!$G6/1000000</f>
        <v>503.93988991562668</v>
      </c>
      <c r="E31" s="163">
        <f>'S2'!$G6/1000000</f>
        <v>9.5387611013026987</v>
      </c>
      <c r="F31" s="163">
        <f>'S3'!$G6/1000000</f>
        <v>929.81476067241556</v>
      </c>
      <c r="G31" s="163">
        <f>Weighted!F6/1000000</f>
        <v>432.27702800755156</v>
      </c>
      <c r="H31" s="164">
        <f t="shared" ref="H31:H42" si="0">RANK(G31,$G$31:$G$42)</f>
        <v>8</v>
      </c>
      <c r="I31" s="165">
        <f t="shared" ref="I31:I42" si="1">G31/MAX($G$31:$G$42)</f>
        <v>0.84192991319759813</v>
      </c>
      <c r="J31" s="45"/>
      <c r="K31" s="164">
        <f>RANK(D31,$D$31:$D$42)</f>
        <v>8</v>
      </c>
      <c r="L31" s="165">
        <f>D31/MAX($D$31:$D$42)</f>
        <v>0.81492714505563424</v>
      </c>
      <c r="M31" s="203">
        <f>RANK(E31,$E$31:$E$42)</f>
        <v>1</v>
      </c>
      <c r="N31" s="165">
        <f>E31/MAX($E$31:$E$42)</f>
        <v>1</v>
      </c>
      <c r="O31" s="203">
        <f>RANK(F31,$F$31:$F$42)</f>
        <v>8</v>
      </c>
      <c r="P31" s="165">
        <f>F31/MAX($F$31:$F$42)</f>
        <v>0.8703621274511445</v>
      </c>
      <c r="R31" s="45"/>
      <c r="S31" s="45"/>
      <c r="T31" s="45"/>
      <c r="U31" s="45"/>
      <c r="V31" s="113"/>
      <c r="W31" s="189"/>
      <c r="X31" s="189"/>
      <c r="Y31" s="189"/>
      <c r="Z31" s="189"/>
      <c r="AA31" s="113"/>
      <c r="AB31" s="189"/>
      <c r="AC31" s="189"/>
      <c r="AD31" s="189"/>
      <c r="AE31" s="189"/>
      <c r="AF31" s="113"/>
      <c r="AH31" s="113"/>
      <c r="AI31" s="113"/>
      <c r="AJ31" s="113"/>
      <c r="AN31" s="94"/>
      <c r="AP31"/>
      <c r="BB31" s="86"/>
      <c r="BD31"/>
    </row>
    <row r="32" spans="1:56" ht="15" x14ac:dyDescent="0.2">
      <c r="A32" s="204" t="s">
        <v>170</v>
      </c>
      <c r="B32" s="80" t="str">
        <f>'General inputs'!$B$22</f>
        <v>Option 1B</v>
      </c>
      <c r="C32" s="80" t="s">
        <v>58</v>
      </c>
      <c r="D32" s="163">
        <f>'S1'!$G7/1000000</f>
        <v>531.938318857784</v>
      </c>
      <c r="E32" s="163">
        <f>'S2'!$G7/1000000</f>
        <v>9.5387611013026987</v>
      </c>
      <c r="F32" s="163">
        <f>'S3'!$G7/1000000</f>
        <v>956.73114474071599</v>
      </c>
      <c r="G32" s="163">
        <f>Weighted!F7/1000000</f>
        <v>451.68116018976735</v>
      </c>
      <c r="H32" s="164">
        <f t="shared" si="0"/>
        <v>7</v>
      </c>
      <c r="I32" s="165">
        <f t="shared" si="1"/>
        <v>0.87972262080259789</v>
      </c>
      <c r="J32" s="45"/>
      <c r="K32" s="164">
        <f t="shared" ref="K32:K42" si="2">RANK(D32,$D$31:$D$42)</f>
        <v>7</v>
      </c>
      <c r="L32" s="165">
        <f t="shared" ref="L32:L42" si="3">D32/MAX($D$31:$D$42)</f>
        <v>0.86020373502293257</v>
      </c>
      <c r="M32" s="203">
        <f t="shared" ref="M32:M42" si="4">RANK(E32,$E$31:$E$42)</f>
        <v>1</v>
      </c>
      <c r="N32" s="165">
        <f t="shared" ref="N32:N42" si="5">E32/MAX($E$31:$E$42)</f>
        <v>1</v>
      </c>
      <c r="O32" s="203">
        <f t="shared" ref="O32:O41" si="6">RANK(F32,$F$31:$F$42)</f>
        <v>5</v>
      </c>
      <c r="P32" s="165">
        <f t="shared" ref="P32:P42" si="7">F32/MAX($F$31:$F$42)</f>
        <v>0.89555746989121965</v>
      </c>
      <c r="R32" s="45"/>
      <c r="S32" s="45"/>
      <c r="T32" s="45"/>
      <c r="U32" s="45"/>
      <c r="V32" s="113"/>
      <c r="W32" s="189"/>
      <c r="X32" s="189"/>
      <c r="Y32" s="189"/>
      <c r="Z32" s="189"/>
      <c r="AA32" s="113"/>
      <c r="AB32" s="189"/>
      <c r="AC32" s="189"/>
      <c r="AD32" s="189"/>
      <c r="AE32" s="189"/>
      <c r="AF32" s="113"/>
      <c r="AH32" s="113"/>
      <c r="AI32" s="113"/>
      <c r="AJ32" s="113"/>
      <c r="AN32" s="94"/>
      <c r="AP32"/>
      <c r="BB32" s="86"/>
      <c r="BD32"/>
    </row>
    <row r="33" spans="1:56" ht="15" x14ac:dyDescent="0.2">
      <c r="A33" s="204" t="s">
        <v>171</v>
      </c>
      <c r="B33" s="80" t="str">
        <f>'General inputs'!$B$27</f>
        <v>Option 2A</v>
      </c>
      <c r="C33" s="80" t="s">
        <v>58</v>
      </c>
      <c r="D33" s="163">
        <f>'S1'!$G8/1000000</f>
        <v>242.23911995417612</v>
      </c>
      <c r="E33" s="163">
        <f>'S2'!$G8/1000000</f>
        <v>-18.559272199343763</v>
      </c>
      <c r="F33" s="163">
        <f>'S3'!$G8/1000000</f>
        <v>478.81191577177242</v>
      </c>
      <c r="G33" s="163">
        <f>Weighted!F8/1000000</f>
        <v>206.5827055552875</v>
      </c>
      <c r="H33" s="164">
        <f t="shared" si="0"/>
        <v>9</v>
      </c>
      <c r="I33" s="165">
        <f t="shared" si="1"/>
        <v>0.40235346337499522</v>
      </c>
      <c r="J33" s="45"/>
      <c r="K33" s="164">
        <f t="shared" si="2"/>
        <v>9</v>
      </c>
      <c r="L33" s="165">
        <f t="shared" si="3"/>
        <v>0.39172774054083598</v>
      </c>
      <c r="M33" s="203">
        <f t="shared" si="4"/>
        <v>8</v>
      </c>
      <c r="N33" s="165">
        <f t="shared" si="5"/>
        <v>-1.9456690446738563</v>
      </c>
      <c r="O33" s="203">
        <f t="shared" si="6"/>
        <v>9</v>
      </c>
      <c r="P33" s="165">
        <f t="shared" si="7"/>
        <v>0.44819653901676471</v>
      </c>
      <c r="R33" s="45"/>
      <c r="S33" s="45"/>
      <c r="T33" s="45"/>
      <c r="U33" s="45"/>
      <c r="V33" s="113"/>
      <c r="W33" s="189"/>
      <c r="X33" s="189"/>
      <c r="Y33" s="189"/>
      <c r="Z33" s="189"/>
      <c r="AA33" s="113"/>
      <c r="AB33" s="189"/>
      <c r="AC33" s="189"/>
      <c r="AD33" s="189"/>
      <c r="AE33" s="189"/>
      <c r="AF33" s="113"/>
      <c r="AH33" s="113"/>
      <c r="AI33" s="113"/>
      <c r="AJ33" s="113"/>
      <c r="AN33" s="94"/>
      <c r="AP33"/>
      <c r="BB33" s="86"/>
      <c r="BD33"/>
    </row>
    <row r="34" spans="1:56" ht="15" x14ac:dyDescent="0.2">
      <c r="A34" s="204" t="s">
        <v>172</v>
      </c>
      <c r="B34" s="80" t="str">
        <f>'General inputs'!$B$32</f>
        <v>Option 2B</v>
      </c>
      <c r="C34" s="80" t="s">
        <v>58</v>
      </c>
      <c r="D34" s="163">
        <f>'S1'!$G9/1000000</f>
        <v>227.0520738450353</v>
      </c>
      <c r="E34" s="163">
        <f>'S2'!$G9/1000000</f>
        <v>-39.809332555945787</v>
      </c>
      <c r="F34" s="163">
        <f>'S3'!$G9/1000000</f>
        <v>440.61365029760162</v>
      </c>
      <c r="G34" s="163">
        <f>Weighted!F9/1000000</f>
        <v>185.43473568620291</v>
      </c>
      <c r="H34" s="164">
        <f t="shared" si="0"/>
        <v>11</v>
      </c>
      <c r="I34" s="165">
        <f t="shared" si="1"/>
        <v>0.36116434787133084</v>
      </c>
      <c r="J34" s="45"/>
      <c r="K34" s="164">
        <f t="shared" si="2"/>
        <v>10</v>
      </c>
      <c r="L34" s="165">
        <f t="shared" si="3"/>
        <v>0.36716858899277627</v>
      </c>
      <c r="M34" s="203">
        <f t="shared" si="4"/>
        <v>11</v>
      </c>
      <c r="N34" s="165">
        <f t="shared" si="5"/>
        <v>-4.1734279885161465</v>
      </c>
      <c r="O34" s="203">
        <f t="shared" si="6"/>
        <v>11</v>
      </c>
      <c r="P34" s="165">
        <f t="shared" si="7"/>
        <v>0.41244068203402534</v>
      </c>
      <c r="R34" s="45"/>
      <c r="S34" s="45"/>
      <c r="T34" s="45"/>
      <c r="U34" s="45"/>
      <c r="V34" s="113"/>
      <c r="W34" s="189"/>
      <c r="X34" s="189"/>
      <c r="Y34" s="189"/>
      <c r="Z34" s="189"/>
      <c r="AA34" s="113"/>
      <c r="AB34" s="189"/>
      <c r="AC34" s="189"/>
      <c r="AD34" s="189"/>
      <c r="AE34" s="189"/>
      <c r="AF34" s="113"/>
      <c r="AH34" s="113"/>
      <c r="AI34" s="113"/>
      <c r="AJ34" s="113"/>
      <c r="AN34" s="94"/>
      <c r="AP34"/>
      <c r="BB34" s="86"/>
      <c r="BD34"/>
    </row>
    <row r="35" spans="1:56" ht="15" x14ac:dyDescent="0.2">
      <c r="A35" s="204" t="s">
        <v>173</v>
      </c>
      <c r="B35" s="80" t="str">
        <f>'General inputs'!$B$36</f>
        <v>Option 2C</v>
      </c>
      <c r="C35" s="80" t="s">
        <v>58</v>
      </c>
      <c r="D35" s="163">
        <f>'S1'!$G10/1000000</f>
        <v>211.96272656456151</v>
      </c>
      <c r="E35" s="163">
        <f>'S2'!$G10/1000000</f>
        <v>-18.559272199343763</v>
      </c>
      <c r="F35" s="163">
        <f>'S3'!$G10/1000000</f>
        <v>461.8103958644619</v>
      </c>
      <c r="G35" s="163">
        <f>Weighted!F10/1000000</f>
        <v>187.778707409372</v>
      </c>
      <c r="H35" s="164">
        <f t="shared" si="0"/>
        <v>10</v>
      </c>
      <c r="I35" s="165">
        <f t="shared" si="1"/>
        <v>0.36572961454423603</v>
      </c>
      <c r="J35" s="45"/>
      <c r="K35" s="164">
        <f t="shared" si="2"/>
        <v>11</v>
      </c>
      <c r="L35" s="165">
        <f t="shared" si="3"/>
        <v>0.34276742737390087</v>
      </c>
      <c r="M35" s="203">
        <f t="shared" si="4"/>
        <v>8</v>
      </c>
      <c r="N35" s="165">
        <f t="shared" si="5"/>
        <v>-1.9456690446738563</v>
      </c>
      <c r="O35" s="203">
        <f t="shared" si="6"/>
        <v>10</v>
      </c>
      <c r="P35" s="165">
        <f t="shared" si="7"/>
        <v>0.43228210136498052</v>
      </c>
      <c r="R35" s="45"/>
      <c r="S35" s="45"/>
      <c r="T35" s="45"/>
      <c r="U35" s="45"/>
      <c r="V35" s="113"/>
      <c r="W35" s="189"/>
      <c r="X35" s="189"/>
      <c r="Y35" s="189"/>
      <c r="Z35" s="189"/>
      <c r="AA35" s="113"/>
      <c r="AB35" s="189"/>
      <c r="AC35" s="189"/>
      <c r="AD35" s="189"/>
      <c r="AE35" s="189"/>
      <c r="AF35" s="113"/>
      <c r="AH35" s="113"/>
      <c r="AI35" s="113"/>
      <c r="AJ35" s="113"/>
      <c r="AN35" s="94"/>
      <c r="AP35"/>
      <c r="BB35" s="86"/>
      <c r="BD35"/>
    </row>
    <row r="36" spans="1:56" ht="15" x14ac:dyDescent="0.2">
      <c r="A36" s="204" t="s">
        <v>174</v>
      </c>
      <c r="B36" s="80" t="str">
        <f>'General inputs'!$B$40</f>
        <v>Option 2D</v>
      </c>
      <c r="C36" s="80" t="s">
        <v>58</v>
      </c>
      <c r="D36" s="163">
        <f>'S1'!$G11/1000000</f>
        <v>183.87393706584186</v>
      </c>
      <c r="E36" s="163">
        <f>'S2'!$G11/1000000</f>
        <v>-90.041409888761962</v>
      </c>
      <c r="F36" s="163">
        <f>'S3'!$G11/1000000</f>
        <v>440.14345413395239</v>
      </c>
      <c r="G36" s="163">
        <f>Weighted!F11/1000000</f>
        <v>147.8278460517206</v>
      </c>
      <c r="H36" s="164">
        <f t="shared" si="0"/>
        <v>12</v>
      </c>
      <c r="I36" s="165">
        <f t="shared" si="1"/>
        <v>0.28791880560523053</v>
      </c>
      <c r="J36" s="45"/>
      <c r="K36" s="164">
        <f t="shared" si="2"/>
        <v>12</v>
      </c>
      <c r="L36" s="165">
        <f t="shared" si="3"/>
        <v>0.29734471428386794</v>
      </c>
      <c r="M36" s="203">
        <f t="shared" si="4"/>
        <v>12</v>
      </c>
      <c r="N36" s="165">
        <f t="shared" si="5"/>
        <v>-9.4395287744930627</v>
      </c>
      <c r="O36" s="203">
        <f t="shared" si="6"/>
        <v>12</v>
      </c>
      <c r="P36" s="165">
        <f t="shared" si="7"/>
        <v>0.4120005503533698</v>
      </c>
      <c r="R36" s="45"/>
      <c r="S36" s="45"/>
      <c r="T36" s="45"/>
      <c r="U36" s="45"/>
      <c r="V36" s="113"/>
      <c r="W36" s="189"/>
      <c r="X36" s="189"/>
      <c r="Y36" s="189"/>
      <c r="Z36" s="189"/>
      <c r="AA36" s="113"/>
      <c r="AB36" s="189"/>
      <c r="AC36" s="189"/>
      <c r="AD36" s="189"/>
      <c r="AE36" s="189"/>
      <c r="AF36" s="113"/>
      <c r="AH36" s="113"/>
      <c r="AI36" s="113"/>
      <c r="AJ36" s="113"/>
      <c r="AN36" s="94"/>
      <c r="AP36"/>
      <c r="BB36" s="86"/>
      <c r="BD36"/>
    </row>
    <row r="37" spans="1:56" ht="15" x14ac:dyDescent="0.2">
      <c r="A37" s="204" t="s">
        <v>175</v>
      </c>
      <c r="B37" s="80" t="str">
        <f>'General inputs'!$B$45</f>
        <v>Option 3A</v>
      </c>
      <c r="C37" s="80" t="s">
        <v>58</v>
      </c>
      <c r="D37" s="163">
        <f>'S1'!$G12/1000000</f>
        <v>572.90795211578336</v>
      </c>
      <c r="E37" s="163">
        <f>'S2'!$G12/1000000</f>
        <v>-4.7560633637609406</v>
      </c>
      <c r="F37" s="163">
        <f>'S3'!$G12/1000000</f>
        <v>961.76446864893705</v>
      </c>
      <c r="G37" s="163">
        <f>Weighted!F12/1000000</f>
        <v>469.6029204478877</v>
      </c>
      <c r="H37" s="164">
        <f t="shared" si="0"/>
        <v>3</v>
      </c>
      <c r="I37" s="165">
        <f t="shared" si="1"/>
        <v>0.91462816766456023</v>
      </c>
      <c r="J37" s="45"/>
      <c r="K37" s="164">
        <f t="shared" si="2"/>
        <v>3</v>
      </c>
      <c r="L37" s="165">
        <f t="shared" si="3"/>
        <v>0.92645621261605926</v>
      </c>
      <c r="M37" s="203">
        <f t="shared" si="4"/>
        <v>5</v>
      </c>
      <c r="N37" s="165">
        <f t="shared" si="5"/>
        <v>-0.49860388715589177</v>
      </c>
      <c r="O37" s="203">
        <f t="shared" si="6"/>
        <v>4</v>
      </c>
      <c r="P37" s="165">
        <f t="shared" si="7"/>
        <v>0.90026896156698299</v>
      </c>
      <c r="R37" s="45"/>
      <c r="S37" s="45"/>
      <c r="T37" s="45"/>
      <c r="U37" s="45"/>
      <c r="V37" s="113"/>
      <c r="W37" s="189"/>
      <c r="X37" s="189"/>
      <c r="Y37" s="189"/>
      <c r="Z37" s="189"/>
      <c r="AA37" s="113"/>
      <c r="AB37" s="189"/>
      <c r="AC37" s="189"/>
      <c r="AD37" s="189"/>
      <c r="AE37" s="189"/>
      <c r="AF37" s="113"/>
      <c r="AH37" s="113"/>
      <c r="AI37" s="113"/>
      <c r="AJ37" s="113"/>
      <c r="AN37" s="94"/>
      <c r="AP37"/>
      <c r="BB37" s="86"/>
      <c r="BD37"/>
    </row>
    <row r="38" spans="1:56" ht="15" x14ac:dyDescent="0.2">
      <c r="A38" s="204" t="s">
        <v>176</v>
      </c>
      <c r="B38" s="80" t="str">
        <f>'General inputs'!$B$49</f>
        <v>Option 3B</v>
      </c>
      <c r="C38" s="80" t="s">
        <v>58</v>
      </c>
      <c r="D38" s="163">
        <f>'S1'!$G13/1000000</f>
        <v>550.83310311228081</v>
      </c>
      <c r="E38" s="163">
        <f>'S2'!$G13/1000000</f>
        <v>5.198826890856302</v>
      </c>
      <c r="F38" s="163">
        <f>'S3'!$G13/1000000</f>
        <v>945.27836306231404</v>
      </c>
      <c r="G38" s="163">
        <f>Weighted!F13/1000000</f>
        <v>458.14296703685937</v>
      </c>
      <c r="H38" s="164">
        <f t="shared" si="0"/>
        <v>4</v>
      </c>
      <c r="I38" s="165">
        <f t="shared" si="1"/>
        <v>0.89230804201488767</v>
      </c>
      <c r="J38" s="45"/>
      <c r="K38" s="164">
        <f t="shared" si="2"/>
        <v>5</v>
      </c>
      <c r="L38" s="165">
        <f t="shared" si="3"/>
        <v>0.89075871369615744</v>
      </c>
      <c r="M38" s="203">
        <f t="shared" si="4"/>
        <v>3</v>
      </c>
      <c r="N38" s="165">
        <f t="shared" si="5"/>
        <v>0.54502118625722829</v>
      </c>
      <c r="O38" s="203">
        <f t="shared" si="6"/>
        <v>7</v>
      </c>
      <c r="P38" s="165">
        <f t="shared" si="7"/>
        <v>0.88483698249044018</v>
      </c>
      <c r="R38" s="45"/>
      <c r="S38" s="45"/>
      <c r="T38" s="45"/>
      <c r="U38" s="45"/>
      <c r="V38" s="113"/>
      <c r="W38" s="189"/>
      <c r="X38" s="189"/>
      <c r="Y38" s="189"/>
      <c r="Z38" s="189"/>
      <c r="AA38" s="113"/>
      <c r="AB38" s="189"/>
      <c r="AC38" s="189"/>
      <c r="AD38" s="189"/>
      <c r="AE38" s="189"/>
      <c r="AF38" s="113"/>
      <c r="AH38" s="113"/>
      <c r="AI38" s="113"/>
      <c r="AJ38" s="113"/>
      <c r="AN38" s="94"/>
      <c r="AP38"/>
      <c r="BB38" s="86"/>
      <c r="BD38"/>
    </row>
    <row r="39" spans="1:56" ht="15" x14ac:dyDescent="0.2">
      <c r="A39" s="204" t="s">
        <v>177</v>
      </c>
      <c r="B39" s="80" t="str">
        <f>'General inputs'!$B$53</f>
        <v>Option 3C</v>
      </c>
      <c r="C39" s="80" t="s">
        <v>58</v>
      </c>
      <c r="D39" s="163">
        <f>'S1'!$G14/1000000</f>
        <v>544.34445321836404</v>
      </c>
      <c r="E39" s="163">
        <f>'S2'!$G14/1000000</f>
        <v>-4.7560633637609406</v>
      </c>
      <c r="F39" s="163">
        <f>'S3'!$G14/1000000</f>
        <v>945.80875729273828</v>
      </c>
      <c r="G39" s="163">
        <f>Weighted!F14/1000000</f>
        <v>451.8778729771139</v>
      </c>
      <c r="H39" s="164">
        <f t="shared" si="0"/>
        <v>6</v>
      </c>
      <c r="I39" s="165">
        <f t="shared" si="1"/>
        <v>0.88010575099283461</v>
      </c>
      <c r="J39" s="45"/>
      <c r="K39" s="164">
        <f t="shared" si="2"/>
        <v>6</v>
      </c>
      <c r="L39" s="165">
        <f t="shared" si="3"/>
        <v>0.88026584135338559</v>
      </c>
      <c r="M39" s="203">
        <f t="shared" si="4"/>
        <v>5</v>
      </c>
      <c r="N39" s="165">
        <f t="shared" si="5"/>
        <v>-0.49860388715589177</v>
      </c>
      <c r="O39" s="203">
        <f t="shared" si="6"/>
        <v>6</v>
      </c>
      <c r="P39" s="165">
        <f t="shared" si="7"/>
        <v>0.8853334631555202</v>
      </c>
      <c r="R39" s="45"/>
      <c r="S39" s="45"/>
      <c r="T39" s="45"/>
      <c r="U39" s="45"/>
      <c r="V39" s="113"/>
      <c r="W39" s="189"/>
      <c r="X39" s="189"/>
      <c r="Y39" s="189"/>
      <c r="Z39" s="189"/>
      <c r="AA39" s="113"/>
      <c r="AB39" s="189"/>
      <c r="AC39" s="189"/>
      <c r="AD39" s="189"/>
      <c r="AE39" s="189"/>
      <c r="AF39" s="113"/>
      <c r="AH39" s="113"/>
      <c r="AI39" s="113"/>
      <c r="AJ39" s="113"/>
      <c r="AN39" s="94"/>
      <c r="AP39"/>
      <c r="BB39" s="86"/>
      <c r="BD39"/>
    </row>
    <row r="40" spans="1:56" ht="15" x14ac:dyDescent="0.2">
      <c r="A40" s="204" t="s">
        <v>178</v>
      </c>
      <c r="B40" s="80" t="str">
        <f>'General inputs'!$B$56</f>
        <v>Option 5A</v>
      </c>
      <c r="C40" s="80" t="s">
        <v>58</v>
      </c>
      <c r="D40" s="163">
        <f>'S1'!$G15/1000000</f>
        <v>552.93276984074669</v>
      </c>
      <c r="E40" s="163">
        <f>'S2'!$G15/1000000</f>
        <v>-33.078421613166192</v>
      </c>
      <c r="F40" s="163">
        <f>'S3'!$G15/1000000</f>
        <v>968.6577685522193</v>
      </c>
      <c r="G40" s="163">
        <f>Weighted!F15/1000000</f>
        <v>451.95991217263787</v>
      </c>
      <c r="H40" s="164">
        <f t="shared" si="0"/>
        <v>5</v>
      </c>
      <c r="I40" s="165">
        <f t="shared" si="1"/>
        <v>0.88026553568711896</v>
      </c>
      <c r="J40" s="145"/>
      <c r="K40" s="164">
        <f t="shared" si="2"/>
        <v>4</v>
      </c>
      <c r="L40" s="165">
        <f t="shared" si="3"/>
        <v>0.89415410954958652</v>
      </c>
      <c r="M40" s="203">
        <f t="shared" si="4"/>
        <v>10</v>
      </c>
      <c r="N40" s="165">
        <f t="shared" si="5"/>
        <v>-3.4677901314300352</v>
      </c>
      <c r="O40" s="203">
        <f t="shared" si="6"/>
        <v>3</v>
      </c>
      <c r="P40" s="165">
        <f t="shared" si="7"/>
        <v>0.90672150181773226</v>
      </c>
      <c r="R40" s="45"/>
      <c r="S40" s="45"/>
      <c r="T40" s="45"/>
      <c r="U40" s="45"/>
      <c r="V40" s="113"/>
      <c r="W40" s="189"/>
      <c r="X40" s="189"/>
      <c r="Y40" s="189"/>
      <c r="Z40" s="189"/>
      <c r="AA40" s="113"/>
      <c r="AB40" s="189"/>
      <c r="AC40" s="189"/>
      <c r="AD40" s="189"/>
      <c r="AE40" s="189"/>
      <c r="AF40" s="113"/>
      <c r="AH40" s="113"/>
      <c r="AI40" s="113"/>
      <c r="AJ40" s="113"/>
      <c r="AN40" s="94"/>
      <c r="AP40"/>
      <c r="BB40" s="86"/>
      <c r="BD40"/>
    </row>
    <row r="41" spans="1:56" s="86" customFormat="1" ht="15" x14ac:dyDescent="0.2">
      <c r="A41" s="204" t="s">
        <v>179</v>
      </c>
      <c r="B41" s="80" t="str">
        <f>'General inputs'!$B$63</f>
        <v>Option 5B</v>
      </c>
      <c r="C41" s="80" t="s">
        <v>58</v>
      </c>
      <c r="D41" s="163">
        <f>'S1'!$G16/1000000</f>
        <v>618.38643242301521</v>
      </c>
      <c r="E41" s="163">
        <f>'S2'!$G16/1000000</f>
        <v>-1.4016310300720374</v>
      </c>
      <c r="F41" s="163">
        <f>'S3'!$G16/1000000</f>
        <v>1068.3079276385545</v>
      </c>
      <c r="G41" s="163">
        <f>Weighted!F16/1000000</f>
        <v>513.4358825258862</v>
      </c>
      <c r="H41" s="164">
        <f t="shared" si="0"/>
        <v>1</v>
      </c>
      <c r="I41" s="165">
        <f t="shared" si="1"/>
        <v>1</v>
      </c>
      <c r="J41" s="45"/>
      <c r="K41" s="164">
        <f t="shared" si="2"/>
        <v>1</v>
      </c>
      <c r="L41" s="165">
        <f t="shared" si="3"/>
        <v>1</v>
      </c>
      <c r="M41" s="203">
        <f t="shared" si="4"/>
        <v>4</v>
      </c>
      <c r="N41" s="165">
        <f t="shared" si="5"/>
        <v>-0.14694057385299419</v>
      </c>
      <c r="O41" s="203">
        <f t="shared" si="6"/>
        <v>1</v>
      </c>
      <c r="P41" s="165">
        <f t="shared" si="7"/>
        <v>1</v>
      </c>
      <c r="R41" s="45"/>
      <c r="S41" s="45"/>
      <c r="T41" s="45"/>
      <c r="U41" s="45"/>
      <c r="V41" s="113"/>
      <c r="W41" s="189"/>
      <c r="X41" s="189"/>
      <c r="Y41" s="189"/>
      <c r="Z41" s="189"/>
      <c r="AA41" s="113"/>
      <c r="AB41" s="189"/>
      <c r="AC41" s="189"/>
      <c r="AD41" s="189"/>
      <c r="AE41" s="189"/>
      <c r="AF41" s="113"/>
      <c r="AH41" s="113"/>
      <c r="AI41" s="113"/>
      <c r="AJ41" s="113"/>
      <c r="AN41" s="94"/>
      <c r="AO41" s="94"/>
    </row>
    <row r="42" spans="1:56" s="86" customFormat="1" ht="15" x14ac:dyDescent="0.2">
      <c r="A42" s="204" t="s">
        <v>180</v>
      </c>
      <c r="B42" s="80" t="str">
        <f>'General inputs'!$B$67</f>
        <v>Option 5C</v>
      </c>
      <c r="C42" s="80" t="s">
        <v>58</v>
      </c>
      <c r="D42" s="163">
        <f>'S1'!$G17/1000000</f>
        <v>601.9585956964612</v>
      </c>
      <c r="E42" s="163">
        <f>'S2'!$G17/1000000</f>
        <v>-18.244681283452099</v>
      </c>
      <c r="F42" s="163">
        <f>'S3'!$G17/1000000</f>
        <v>1048.3096192179103</v>
      </c>
      <c r="G42" s="163">
        <f>Weighted!F17/1000000</f>
        <v>496.24079683634807</v>
      </c>
      <c r="H42" s="164">
        <f t="shared" si="0"/>
        <v>2</v>
      </c>
      <c r="I42" s="165">
        <f t="shared" si="1"/>
        <v>0.96650977020743933</v>
      </c>
      <c r="J42" s="45"/>
      <c r="K42" s="164">
        <f t="shared" si="2"/>
        <v>2</v>
      </c>
      <c r="L42" s="165">
        <f t="shared" si="3"/>
        <v>0.97343435129683387</v>
      </c>
      <c r="M42" s="203">
        <f t="shared" si="4"/>
        <v>7</v>
      </c>
      <c r="N42" s="165">
        <f t="shared" si="5"/>
        <v>-1.9126887747466956</v>
      </c>
      <c r="O42" s="203">
        <f>RANK(F42,$F$31:$F$42)</f>
        <v>2</v>
      </c>
      <c r="P42" s="165">
        <f t="shared" si="7"/>
        <v>0.98128038938656048</v>
      </c>
      <c r="R42" s="45"/>
      <c r="S42" s="45"/>
      <c r="T42" s="45"/>
      <c r="U42" s="45"/>
      <c r="V42" s="113"/>
      <c r="W42" s="189"/>
      <c r="X42" s="189"/>
      <c r="Y42" s="189"/>
      <c r="Z42" s="189"/>
      <c r="AA42" s="113"/>
      <c r="AB42" s="189"/>
      <c r="AC42" s="189"/>
      <c r="AD42" s="189"/>
      <c r="AE42" s="189"/>
      <c r="AF42" s="113"/>
      <c r="AH42" s="113"/>
      <c r="AI42" s="113"/>
      <c r="AJ42" s="113"/>
      <c r="AN42" s="94"/>
      <c r="AO42" s="94"/>
    </row>
    <row r="43" spans="1:56" x14ac:dyDescent="0.2">
      <c r="B43" s="26"/>
      <c r="D43" s="189"/>
      <c r="E43" s="189"/>
      <c r="F43" s="189"/>
      <c r="H43" s="113"/>
      <c r="K43" s="187"/>
      <c r="L43" s="187"/>
      <c r="M43" s="187"/>
      <c r="W43" s="113"/>
      <c r="X43" s="113"/>
      <c r="Y43" s="113"/>
    </row>
    <row r="44" spans="1:56" x14ac:dyDescent="0.2">
      <c r="B44" s="26"/>
      <c r="D44" s="113"/>
      <c r="E44" s="113"/>
      <c r="F44" s="136"/>
      <c r="G44" s="113"/>
      <c r="H44" s="136"/>
      <c r="J44" s="142"/>
      <c r="K44" s="187"/>
      <c r="L44" s="187"/>
      <c r="M44" s="187"/>
    </row>
    <row r="45" spans="1:56" ht="19.5" x14ac:dyDescent="0.3">
      <c r="B45" s="25" t="str">
        <f>'General inputs'!H77</f>
        <v>S1</v>
      </c>
      <c r="C45" s="25" t="str">
        <f>'General inputs'!I77</f>
        <v>Central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P45" s="25" t="str">
        <f>'General inputs'!H78</f>
        <v>S2</v>
      </c>
      <c r="Q45" s="25" t="str">
        <f>'General inputs'!I78</f>
        <v>Low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D45" s="25" t="str">
        <f>'General inputs'!H79</f>
        <v>S3</v>
      </c>
      <c r="AE45" s="25" t="str">
        <f>'General inputs'!I79</f>
        <v>High</v>
      </c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25" t="s">
        <v>56</v>
      </c>
      <c r="AS45" s="25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7" spans="1:56" ht="15" x14ac:dyDescent="0.25">
      <c r="B47" s="46" t="s">
        <v>60</v>
      </c>
      <c r="C47" s="28" t="str">
        <f>C$45</f>
        <v>Central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P47" s="46" t="s">
        <v>60</v>
      </c>
      <c r="Q47" s="46" t="str">
        <f>Q$45</f>
        <v>Low</v>
      </c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D47" s="46" t="s">
        <v>60</v>
      </c>
      <c r="AE47" s="46" t="str">
        <f>AE45</f>
        <v>High</v>
      </c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R47" s="46" t="s">
        <v>60</v>
      </c>
      <c r="AS47" s="28" t="str">
        <f>AR$45</f>
        <v>Weighted</v>
      </c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</row>
    <row r="64" spans="34:51" x14ac:dyDescent="0.2">
      <c r="AH64" s="45"/>
      <c r="AI64" s="45"/>
      <c r="AJ64" s="45"/>
      <c r="AK64" s="45"/>
      <c r="AO64" s="135"/>
      <c r="AP64" s="135"/>
      <c r="AV64" s="45"/>
      <c r="AW64" s="45"/>
      <c r="AX64" s="45"/>
      <c r="AY64" s="45"/>
    </row>
    <row r="65" spans="2:56" ht="15" x14ac:dyDescent="0.25">
      <c r="B65" s="46" t="s">
        <v>62</v>
      </c>
      <c r="C65" s="28" t="str">
        <f>C$45</f>
        <v>Central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P65" s="46" t="s">
        <v>62</v>
      </c>
      <c r="Q65" s="28" t="str">
        <f>Q$45</f>
        <v>Low</v>
      </c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D65" s="46" t="s">
        <v>62</v>
      </c>
      <c r="AE65" s="28" t="str">
        <f>AE$45</f>
        <v>High</v>
      </c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R65" s="46" t="s">
        <v>62</v>
      </c>
      <c r="AS65" s="28" t="str">
        <f>AR$45</f>
        <v>Weighted</v>
      </c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</row>
    <row r="66" spans="2:56" x14ac:dyDescent="0.2"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</row>
    <row r="67" spans="2:56" ht="15" x14ac:dyDescent="0.25">
      <c r="B67" s="4" t="s">
        <v>25</v>
      </c>
      <c r="C67" s="3" t="str" cm="1">
        <f t="array" ref="C67:N67">TRANSPOSE($B$31:$B$42)</f>
        <v>Option 1A</v>
      </c>
      <c r="D67" s="3" t="str">
        <v>Option 1B</v>
      </c>
      <c r="E67" s="3" t="str">
        <v>Option 2A</v>
      </c>
      <c r="F67" s="3" t="str">
        <v>Option 2B</v>
      </c>
      <c r="G67" s="3" t="str">
        <v>Option 2C</v>
      </c>
      <c r="H67" s="3" t="str">
        <v>Option 2D</v>
      </c>
      <c r="I67" s="3" t="str">
        <v>Option 3A</v>
      </c>
      <c r="J67" s="3" t="str">
        <v>Option 3B</v>
      </c>
      <c r="K67" s="3" t="str">
        <v>Option 3C</v>
      </c>
      <c r="L67" s="3" t="str">
        <v>Option 5A</v>
      </c>
      <c r="M67" s="3" t="str">
        <v>Option 5B</v>
      </c>
      <c r="N67" s="3" t="str">
        <v>Option 5C</v>
      </c>
      <c r="O67" s="47"/>
      <c r="P67" s="4" t="s">
        <v>25</v>
      </c>
      <c r="Q67" s="3" t="str" cm="1">
        <f t="array" ref="Q67:AB67">TRANSPOSE($B$31:$B$42)</f>
        <v>Option 1A</v>
      </c>
      <c r="R67" s="3" t="str">
        <v>Option 1B</v>
      </c>
      <c r="S67" s="3" t="str">
        <v>Option 2A</v>
      </c>
      <c r="T67" s="3" t="str">
        <v>Option 2B</v>
      </c>
      <c r="U67" s="3" t="str">
        <v>Option 2C</v>
      </c>
      <c r="V67" s="3" t="str">
        <v>Option 2D</v>
      </c>
      <c r="W67" s="3" t="str">
        <v>Option 3A</v>
      </c>
      <c r="X67" s="3" t="str">
        <v>Option 3B</v>
      </c>
      <c r="Y67" s="3" t="str">
        <v>Option 3C</v>
      </c>
      <c r="Z67" s="3" t="str">
        <v>Option 5A</v>
      </c>
      <c r="AA67" s="3" t="str">
        <v>Option 5B</v>
      </c>
      <c r="AB67" s="3" t="str">
        <v>Option 5C</v>
      </c>
      <c r="AD67" s="4" t="s">
        <v>25</v>
      </c>
      <c r="AE67" s="3" t="str" cm="1">
        <f t="array" ref="AE67:AP67">TRANSPOSE($B$31:$B$42)</f>
        <v>Option 1A</v>
      </c>
      <c r="AF67" s="3" t="str">
        <v>Option 1B</v>
      </c>
      <c r="AG67" s="3" t="str">
        <v>Option 2A</v>
      </c>
      <c r="AH67" s="3" t="str">
        <v>Option 2B</v>
      </c>
      <c r="AI67" s="3" t="str">
        <v>Option 2C</v>
      </c>
      <c r="AJ67" s="3" t="str">
        <v>Option 2D</v>
      </c>
      <c r="AK67" s="3" t="str">
        <v>Option 3A</v>
      </c>
      <c r="AL67" s="3" t="str">
        <v>Option 3B</v>
      </c>
      <c r="AM67" s="3" t="str">
        <v>Option 3C</v>
      </c>
      <c r="AN67" s="3" t="str">
        <v>Option 5A</v>
      </c>
      <c r="AO67" s="3" t="str">
        <v>Option 5B</v>
      </c>
      <c r="AP67" s="3" t="str">
        <v>Option 5C</v>
      </c>
      <c r="AR67" s="4" t="s">
        <v>25</v>
      </c>
      <c r="AS67" s="3" t="str" cm="1">
        <f t="array" ref="AS67:BD67">TRANSPOSE($B$31:$B$42)</f>
        <v>Option 1A</v>
      </c>
      <c r="AT67" s="3" t="str">
        <v>Option 1B</v>
      </c>
      <c r="AU67" s="3" t="str">
        <v>Option 2A</v>
      </c>
      <c r="AV67" s="3" t="str">
        <v>Option 2B</v>
      </c>
      <c r="AW67" s="3" t="str">
        <v>Option 2C</v>
      </c>
      <c r="AX67" s="3" t="str">
        <v>Option 2D</v>
      </c>
      <c r="AY67" s="3" t="str">
        <v>Option 3A</v>
      </c>
      <c r="AZ67" s="3" t="str">
        <v>Option 3B</v>
      </c>
      <c r="BA67" s="3" t="str">
        <v>Option 3C</v>
      </c>
      <c r="BB67" s="3" t="str">
        <v>Option 5A</v>
      </c>
      <c r="BC67" s="3" t="str">
        <v>Option 5B</v>
      </c>
      <c r="BD67" s="3" t="str">
        <v>Option 5C</v>
      </c>
    </row>
    <row r="68" spans="2:56" ht="15" x14ac:dyDescent="0.2">
      <c r="B68" s="80" t="str">
        <f>'S1'!B99</f>
        <v>TNSP capital costs</v>
      </c>
      <c r="C68" s="44">
        <v>-175.46529940121795</v>
      </c>
      <c r="D68" s="44">
        <v>-153.59804427151801</v>
      </c>
      <c r="E68" s="44">
        <v>-101.61503880973848</v>
      </c>
      <c r="F68" s="44">
        <v>-83.59679582429203</v>
      </c>
      <c r="G68" s="44">
        <v>-130.80777614981506</v>
      </c>
      <c r="H68" s="44">
        <v>-153.8309790935358</v>
      </c>
      <c r="I68" s="44">
        <v>-87.732474202300409</v>
      </c>
      <c r="J68" s="216" t="s">
        <v>190</v>
      </c>
      <c r="K68" s="44">
        <v>-115.42649227017897</v>
      </c>
      <c r="L68" s="219" t="s">
        <v>190</v>
      </c>
      <c r="M68" s="220"/>
      <c r="N68" s="221"/>
      <c r="P68" s="80" t="str">
        <f t="shared" ref="P68:P81" si="8">$B68</f>
        <v>TNSP capital costs</v>
      </c>
      <c r="Q68" s="44">
        <v>-72.062854621968782</v>
      </c>
      <c r="R68" s="44">
        <v>-72.062854621968782</v>
      </c>
      <c r="S68" s="44">
        <v>-57.466855061620329</v>
      </c>
      <c r="T68" s="44">
        <v>-73.580873367800507</v>
      </c>
      <c r="U68" s="44">
        <v>-57.466855061620329</v>
      </c>
      <c r="V68" s="44">
        <v>-124.16591580239565</v>
      </c>
      <c r="W68" s="44">
        <v>-79.239337352717982</v>
      </c>
      <c r="X68" s="216" t="s">
        <v>190</v>
      </c>
      <c r="Y68" s="44">
        <v>-79.239337352717982</v>
      </c>
      <c r="Z68" s="219" t="s">
        <v>190</v>
      </c>
      <c r="AA68" s="220"/>
      <c r="AB68" s="221"/>
      <c r="AD68" s="131" t="str">
        <f t="shared" ref="AD68:AD81" si="9">$B68</f>
        <v>TNSP capital costs</v>
      </c>
      <c r="AE68" s="44">
        <v>-112.1602040524276</v>
      </c>
      <c r="AF68" s="44">
        <v>-94.074357254466747</v>
      </c>
      <c r="AG68" s="44">
        <v>-63.924306406977763</v>
      </c>
      <c r="AH68" s="44">
        <v>-50.330767450926906</v>
      </c>
      <c r="AI68" s="44">
        <v>-79.204250394222555</v>
      </c>
      <c r="AJ68" s="44">
        <v>-93.426863609212788</v>
      </c>
      <c r="AK68" s="44">
        <v>-53.307367069113688</v>
      </c>
      <c r="AL68" s="216" t="s">
        <v>190</v>
      </c>
      <c r="AM68" s="44">
        <v>-67.795530971365991</v>
      </c>
      <c r="AN68" s="219" t="s">
        <v>190</v>
      </c>
      <c r="AO68" s="220"/>
      <c r="AP68" s="221"/>
      <c r="AR68" s="131" t="str">
        <f t="shared" ref="AR68:AR81" si="10">$B68</f>
        <v>TNSP capital costs</v>
      </c>
      <c r="AS68" s="44">
        <v>-133.04964880466093</v>
      </c>
      <c r="AT68" s="44">
        <v>-118.42322371358401</v>
      </c>
      <c r="AU68" s="44">
        <v>-81.5862518528061</v>
      </c>
      <c r="AV68" s="44">
        <v>-74.60413398013884</v>
      </c>
      <c r="AW68" s="44">
        <v>-99.516865187349993</v>
      </c>
      <c r="AX68" s="44">
        <v>-134.05871931901561</v>
      </c>
      <c r="AY68" s="44">
        <v>-78.988013863452082</v>
      </c>
      <c r="AZ68" s="216" t="s">
        <v>190</v>
      </c>
      <c r="BA68" s="44">
        <v>-95.996772761154332</v>
      </c>
      <c r="BB68" s="219" t="s">
        <v>190</v>
      </c>
      <c r="BC68" s="220"/>
      <c r="BD68" s="221"/>
    </row>
    <row r="69" spans="2:56" ht="15" x14ac:dyDescent="0.2">
      <c r="B69" s="80" t="str">
        <f>'S1'!B114</f>
        <v>NNO capital costs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217" t="s">
        <v>190</v>
      </c>
      <c r="K69" s="44">
        <v>0</v>
      </c>
      <c r="L69" s="222" t="s">
        <v>190</v>
      </c>
      <c r="M69" s="44"/>
      <c r="N69" s="223"/>
      <c r="P69" s="80" t="str">
        <f t="shared" si="8"/>
        <v>NNO capital costs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217" t="s">
        <v>190</v>
      </c>
      <c r="Y69" s="44">
        <v>0</v>
      </c>
      <c r="Z69" s="222" t="s">
        <v>190</v>
      </c>
      <c r="AA69" s="44"/>
      <c r="AB69" s="223"/>
      <c r="AD69" s="131" t="str">
        <f t="shared" si="9"/>
        <v>NNO capital costs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217" t="s">
        <v>190</v>
      </c>
      <c r="AM69" s="44">
        <v>0</v>
      </c>
      <c r="AN69" s="222" t="s">
        <v>190</v>
      </c>
      <c r="AO69" s="44"/>
      <c r="AP69" s="223"/>
      <c r="AR69" s="131" t="str">
        <f t="shared" si="10"/>
        <v>NNO capital costs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217" t="s">
        <v>190</v>
      </c>
      <c r="BA69" s="44">
        <v>0</v>
      </c>
      <c r="BB69" s="222" t="s">
        <v>190</v>
      </c>
      <c r="BC69" s="44"/>
      <c r="BD69" s="223"/>
    </row>
    <row r="70" spans="2:56" ht="15" x14ac:dyDescent="0.2">
      <c r="B70" s="80" t="str">
        <f>'S1'!B206</f>
        <v>TNSP operating expenditure</v>
      </c>
      <c r="C70" s="44">
        <v>-22.97132957353088</v>
      </c>
      <c r="D70" s="44">
        <v>-16.840155761073468</v>
      </c>
      <c r="E70" s="44">
        <v>-11.653492767903728</v>
      </c>
      <c r="F70" s="44">
        <v>-8.9201086414653794</v>
      </c>
      <c r="G70" s="44">
        <v>-12.737148817441732</v>
      </c>
      <c r="H70" s="44">
        <v>-17.802735372440591</v>
      </c>
      <c r="I70" s="44">
        <v>-12.801400809172117</v>
      </c>
      <c r="J70" s="217" t="s">
        <v>190</v>
      </c>
      <c r="K70" s="44">
        <v>-13.670881638713118</v>
      </c>
      <c r="L70" s="222" t="s">
        <v>190</v>
      </c>
      <c r="M70" s="44"/>
      <c r="N70" s="223"/>
      <c r="P70" s="80" t="str">
        <f t="shared" si="8"/>
        <v>TNSP operating expenditure</v>
      </c>
      <c r="Q70" s="44">
        <v>-6.3312142514733969</v>
      </c>
      <c r="R70" s="44">
        <v>-6.3312142514733969</v>
      </c>
      <c r="S70" s="44">
        <v>-3.3860057907740737</v>
      </c>
      <c r="T70" s="44">
        <v>-4.3374851006103556</v>
      </c>
      <c r="U70" s="44">
        <v>-3.3860057907740737</v>
      </c>
      <c r="V70" s="44">
        <v>-8.1690827394169325</v>
      </c>
      <c r="W70" s="44">
        <v>-7.7219516890583115</v>
      </c>
      <c r="X70" s="217" t="s">
        <v>190</v>
      </c>
      <c r="Y70" s="44">
        <v>-7.7219516890583115</v>
      </c>
      <c r="Z70" s="222" t="s">
        <v>190</v>
      </c>
      <c r="AA70" s="44"/>
      <c r="AB70" s="223"/>
      <c r="AD70" s="131" t="str">
        <f t="shared" si="9"/>
        <v>TNSP operating expenditure</v>
      </c>
      <c r="AE70" s="44">
        <v>-33.503415776554789</v>
      </c>
      <c r="AF70" s="44">
        <v>-24.672878506215433</v>
      </c>
      <c r="AG70" s="44">
        <v>-17.344010551117172</v>
      </c>
      <c r="AH70" s="44">
        <v>-13.295080379926691</v>
      </c>
      <c r="AI70" s="44">
        <v>-19.065586471182989</v>
      </c>
      <c r="AJ70" s="44">
        <v>-26.509914986702217</v>
      </c>
      <c r="AK70" s="44">
        <v>-18.376858528160685</v>
      </c>
      <c r="AL70" s="217" t="s">
        <v>190</v>
      </c>
      <c r="AM70" s="44">
        <v>-19.844405982107425</v>
      </c>
      <c r="AN70" s="222" t="s">
        <v>190</v>
      </c>
      <c r="AO70" s="44"/>
      <c r="AP70" s="223"/>
      <c r="AR70" s="131" t="str">
        <f t="shared" si="10"/>
        <v>TNSP operating expenditure</v>
      </c>
      <c r="AS70" s="44">
        <v>-19.875070493457937</v>
      </c>
      <c r="AT70" s="44">
        <v>-15.097363402319003</v>
      </c>
      <c r="AU70" s="44">
        <v>-10.197539875743251</v>
      </c>
      <c r="AV70" s="44">
        <v>-8.3328164921319079</v>
      </c>
      <c r="AW70" s="44">
        <v>-11.070924687114861</v>
      </c>
      <c r="AX70" s="44">
        <v>-16.479931913100586</v>
      </c>
      <c r="AY70" s="44">
        <v>-12.281148462555917</v>
      </c>
      <c r="AZ70" s="217" t="s">
        <v>190</v>
      </c>
      <c r="BA70" s="44">
        <v>-12.99743703562765</v>
      </c>
      <c r="BB70" s="222" t="s">
        <v>190</v>
      </c>
      <c r="BC70" s="44"/>
      <c r="BD70" s="223"/>
    </row>
    <row r="71" spans="2:56" s="117" customFormat="1" ht="15" x14ac:dyDescent="0.2">
      <c r="B71" s="80" t="s">
        <v>144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217" t="s">
        <v>190</v>
      </c>
      <c r="K71" s="44">
        <v>0</v>
      </c>
      <c r="L71" s="222" t="s">
        <v>190</v>
      </c>
      <c r="M71" s="44"/>
      <c r="N71" s="223"/>
      <c r="P71" s="80" t="s">
        <v>144</v>
      </c>
      <c r="Q71" s="44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217" t="s">
        <v>190</v>
      </c>
      <c r="Y71" s="44">
        <v>0</v>
      </c>
      <c r="Z71" s="222" t="s">
        <v>190</v>
      </c>
      <c r="AA71" s="44"/>
      <c r="AB71" s="223"/>
      <c r="AD71" s="131" t="s">
        <v>144</v>
      </c>
      <c r="AE71" s="44">
        <v>0</v>
      </c>
      <c r="AF71" s="44">
        <v>0</v>
      </c>
      <c r="AG71" s="44">
        <v>0</v>
      </c>
      <c r="AH71" s="44">
        <v>0</v>
      </c>
      <c r="AI71" s="44">
        <v>0</v>
      </c>
      <c r="AJ71" s="44">
        <v>0</v>
      </c>
      <c r="AK71" s="44">
        <v>0</v>
      </c>
      <c r="AL71" s="217" t="s">
        <v>190</v>
      </c>
      <c r="AM71" s="44">
        <v>0</v>
      </c>
      <c r="AN71" s="222" t="s">
        <v>190</v>
      </c>
      <c r="AO71" s="44"/>
      <c r="AP71" s="223"/>
      <c r="AR71" s="131" t="s">
        <v>144</v>
      </c>
      <c r="AS71" s="44">
        <v>0</v>
      </c>
      <c r="AT71" s="44">
        <v>0</v>
      </c>
      <c r="AU71" s="44">
        <v>0</v>
      </c>
      <c r="AV71" s="44">
        <v>0</v>
      </c>
      <c r="AW71" s="44">
        <v>0</v>
      </c>
      <c r="AX71" s="44">
        <v>0</v>
      </c>
      <c r="AY71" s="44">
        <v>0</v>
      </c>
      <c r="AZ71" s="217" t="s">
        <v>190</v>
      </c>
      <c r="BA71" s="44">
        <v>0</v>
      </c>
      <c r="BB71" s="222" t="s">
        <v>190</v>
      </c>
      <c r="BC71" s="44"/>
      <c r="BD71" s="223"/>
    </row>
    <row r="72" spans="2:56" ht="15" x14ac:dyDescent="0.2">
      <c r="B72" s="80" t="str">
        <f>'S1'!B236</f>
        <v>NNO operating expenditure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217" t="s">
        <v>190</v>
      </c>
      <c r="K72" s="44">
        <v>0</v>
      </c>
      <c r="L72" s="222" t="s">
        <v>190</v>
      </c>
      <c r="M72" s="44"/>
      <c r="N72" s="223"/>
      <c r="P72" s="80" t="str">
        <f t="shared" si="8"/>
        <v>NNO operating expenditure</v>
      </c>
      <c r="Q72" s="44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217" t="s">
        <v>190</v>
      </c>
      <c r="Y72" s="44">
        <v>0</v>
      </c>
      <c r="Z72" s="222" t="s">
        <v>190</v>
      </c>
      <c r="AA72" s="44"/>
      <c r="AB72" s="223"/>
      <c r="AD72" s="131" t="str">
        <f t="shared" si="9"/>
        <v>NNO operating expenditure</v>
      </c>
      <c r="AE72" s="44">
        <v>0</v>
      </c>
      <c r="AF72" s="44">
        <v>0</v>
      </c>
      <c r="AG72" s="44">
        <v>0</v>
      </c>
      <c r="AH72" s="44">
        <v>0</v>
      </c>
      <c r="AI72" s="44">
        <v>0</v>
      </c>
      <c r="AJ72" s="44">
        <v>0</v>
      </c>
      <c r="AK72" s="44">
        <v>0</v>
      </c>
      <c r="AL72" s="217" t="s">
        <v>190</v>
      </c>
      <c r="AM72" s="44">
        <v>0</v>
      </c>
      <c r="AN72" s="222" t="s">
        <v>190</v>
      </c>
      <c r="AO72" s="44"/>
      <c r="AP72" s="223"/>
      <c r="AR72" s="131" t="str">
        <f t="shared" si="10"/>
        <v>NNO operating expenditure</v>
      </c>
      <c r="AS72" s="44">
        <v>0</v>
      </c>
      <c r="AT72" s="44">
        <v>0</v>
      </c>
      <c r="AU72" s="44">
        <v>0</v>
      </c>
      <c r="AV72" s="44">
        <v>0</v>
      </c>
      <c r="AW72" s="44">
        <v>0</v>
      </c>
      <c r="AX72" s="44">
        <v>0</v>
      </c>
      <c r="AY72" s="44">
        <v>0</v>
      </c>
      <c r="AZ72" s="217" t="s">
        <v>190</v>
      </c>
      <c r="BA72" s="44">
        <v>0</v>
      </c>
      <c r="BB72" s="222" t="s">
        <v>190</v>
      </c>
      <c r="BC72" s="44"/>
      <c r="BD72" s="223"/>
    </row>
    <row r="73" spans="2:56" ht="15" x14ac:dyDescent="0.2">
      <c r="B73" s="80" t="str">
        <f>'S1'!B252</f>
        <v xml:space="preserve">Avoided fuel consumption from generation dispatch 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217" t="s">
        <v>190</v>
      </c>
      <c r="K73" s="44">
        <v>0</v>
      </c>
      <c r="L73" s="222" t="s">
        <v>190</v>
      </c>
      <c r="M73" s="44"/>
      <c r="N73" s="223"/>
      <c r="P73" s="80" t="str">
        <f t="shared" si="8"/>
        <v xml:space="preserve">Avoided fuel consumption from generation dispatch 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217" t="s">
        <v>190</v>
      </c>
      <c r="Y73" s="44">
        <v>0</v>
      </c>
      <c r="Z73" s="222" t="s">
        <v>190</v>
      </c>
      <c r="AA73" s="44"/>
      <c r="AB73" s="223"/>
      <c r="AD73" s="131" t="str">
        <f t="shared" si="9"/>
        <v xml:space="preserve">Avoided fuel consumption from generation dispatch </v>
      </c>
      <c r="AE73" s="44">
        <v>0</v>
      </c>
      <c r="AF73" s="44">
        <v>0</v>
      </c>
      <c r="AG73" s="44">
        <v>0</v>
      </c>
      <c r="AH73" s="44">
        <v>0</v>
      </c>
      <c r="AI73" s="44">
        <v>0</v>
      </c>
      <c r="AJ73" s="44">
        <v>0</v>
      </c>
      <c r="AK73" s="44">
        <v>0</v>
      </c>
      <c r="AL73" s="217" t="s">
        <v>190</v>
      </c>
      <c r="AM73" s="44">
        <v>0</v>
      </c>
      <c r="AN73" s="222" t="s">
        <v>190</v>
      </c>
      <c r="AO73" s="44"/>
      <c r="AP73" s="223"/>
      <c r="AR73" s="131" t="str">
        <f t="shared" si="10"/>
        <v xml:space="preserve">Avoided fuel consumption from generation dispatch </v>
      </c>
      <c r="AS73" s="44">
        <v>0</v>
      </c>
      <c r="AT73" s="44">
        <v>0</v>
      </c>
      <c r="AU73" s="44">
        <v>0</v>
      </c>
      <c r="AV73" s="44">
        <v>0</v>
      </c>
      <c r="AW73" s="44">
        <v>0</v>
      </c>
      <c r="AX73" s="44">
        <v>0</v>
      </c>
      <c r="AY73" s="44">
        <v>0</v>
      </c>
      <c r="AZ73" s="217" t="s">
        <v>190</v>
      </c>
      <c r="BA73" s="44">
        <v>0</v>
      </c>
      <c r="BB73" s="222" t="s">
        <v>190</v>
      </c>
      <c r="BC73" s="44"/>
      <c r="BD73" s="223"/>
    </row>
    <row r="74" spans="2:56" ht="15" x14ac:dyDescent="0.2">
      <c r="B74" s="80" t="str">
        <f>'S1'!B267</f>
        <v xml:space="preserve">Avoided voluntary load curtailment 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217" t="s">
        <v>190</v>
      </c>
      <c r="K74" s="44">
        <v>0</v>
      </c>
      <c r="L74" s="222" t="s">
        <v>190</v>
      </c>
      <c r="M74" s="44"/>
      <c r="N74" s="223"/>
      <c r="P74" s="80" t="str">
        <f t="shared" si="8"/>
        <v xml:space="preserve">Avoided voluntary load curtailment </v>
      </c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217" t="s">
        <v>190</v>
      </c>
      <c r="Y74" s="44">
        <v>0</v>
      </c>
      <c r="Z74" s="222" t="s">
        <v>190</v>
      </c>
      <c r="AA74" s="44"/>
      <c r="AB74" s="223"/>
      <c r="AD74" s="131" t="str">
        <f t="shared" si="9"/>
        <v xml:space="preserve">Avoided voluntary load curtailment </v>
      </c>
      <c r="AE74" s="44">
        <v>0</v>
      </c>
      <c r="AF74" s="44">
        <v>0</v>
      </c>
      <c r="AG74" s="44">
        <v>0</v>
      </c>
      <c r="AH74" s="44">
        <v>0</v>
      </c>
      <c r="AI74" s="44">
        <v>0</v>
      </c>
      <c r="AJ74" s="44">
        <v>0</v>
      </c>
      <c r="AK74" s="44">
        <v>0</v>
      </c>
      <c r="AL74" s="217" t="s">
        <v>190</v>
      </c>
      <c r="AM74" s="44">
        <v>0</v>
      </c>
      <c r="AN74" s="222" t="s">
        <v>190</v>
      </c>
      <c r="AO74" s="44"/>
      <c r="AP74" s="223"/>
      <c r="AR74" s="131" t="str">
        <f t="shared" si="10"/>
        <v xml:space="preserve">Avoided voluntary load curtailment </v>
      </c>
      <c r="AS74" s="44">
        <v>0</v>
      </c>
      <c r="AT74" s="44">
        <v>0</v>
      </c>
      <c r="AU74" s="44">
        <v>0</v>
      </c>
      <c r="AV74" s="44">
        <v>0</v>
      </c>
      <c r="AW74" s="44">
        <v>0</v>
      </c>
      <c r="AX74" s="44">
        <v>0</v>
      </c>
      <c r="AY74" s="44">
        <v>0</v>
      </c>
      <c r="AZ74" s="217" t="s">
        <v>190</v>
      </c>
      <c r="BA74" s="44">
        <v>0</v>
      </c>
      <c r="BB74" s="222" t="s">
        <v>190</v>
      </c>
      <c r="BC74" s="44"/>
      <c r="BD74" s="223"/>
    </row>
    <row r="75" spans="2:56" ht="15" x14ac:dyDescent="0.2">
      <c r="B75" s="80" t="str">
        <f>'S1'!B282</f>
        <v>Avoided involuntary load shedding outside of NW Slopes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217" t="s">
        <v>190</v>
      </c>
      <c r="K75" s="44">
        <v>0</v>
      </c>
      <c r="L75" s="222" t="s">
        <v>190</v>
      </c>
      <c r="M75" s="44"/>
      <c r="N75" s="223"/>
      <c r="P75" s="80" t="str">
        <f t="shared" si="8"/>
        <v>Avoided involuntary load shedding outside of NW Slopes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217" t="s">
        <v>190</v>
      </c>
      <c r="Y75" s="44">
        <v>0</v>
      </c>
      <c r="Z75" s="222" t="s">
        <v>190</v>
      </c>
      <c r="AA75" s="44"/>
      <c r="AB75" s="223"/>
      <c r="AD75" s="131" t="str">
        <f t="shared" si="9"/>
        <v>Avoided involuntary load shedding outside of NW Slopes</v>
      </c>
      <c r="AE75" s="44">
        <v>0</v>
      </c>
      <c r="AF75" s="44">
        <v>0</v>
      </c>
      <c r="AG75" s="44">
        <v>0</v>
      </c>
      <c r="AH75" s="44">
        <v>0</v>
      </c>
      <c r="AI75" s="44">
        <v>0</v>
      </c>
      <c r="AJ75" s="44">
        <v>0</v>
      </c>
      <c r="AK75" s="44">
        <v>0</v>
      </c>
      <c r="AL75" s="217" t="s">
        <v>190</v>
      </c>
      <c r="AM75" s="44">
        <v>0</v>
      </c>
      <c r="AN75" s="222" t="s">
        <v>190</v>
      </c>
      <c r="AO75" s="44"/>
      <c r="AP75" s="223"/>
      <c r="AR75" s="131" t="str">
        <f t="shared" si="10"/>
        <v>Avoided involuntary load shedding outside of NW Slopes</v>
      </c>
      <c r="AS75" s="44">
        <v>0</v>
      </c>
      <c r="AT75" s="44">
        <v>0</v>
      </c>
      <c r="AU75" s="44">
        <v>0</v>
      </c>
      <c r="AV75" s="44">
        <v>0</v>
      </c>
      <c r="AW75" s="44">
        <v>0</v>
      </c>
      <c r="AX75" s="44">
        <v>0</v>
      </c>
      <c r="AY75" s="44">
        <v>0</v>
      </c>
      <c r="AZ75" s="217" t="s">
        <v>190</v>
      </c>
      <c r="BA75" s="44">
        <v>0</v>
      </c>
      <c r="BB75" s="222" t="s">
        <v>190</v>
      </c>
      <c r="BC75" s="44"/>
      <c r="BD75" s="223"/>
    </row>
    <row r="76" spans="2:56" s="86" customFormat="1" ht="15" x14ac:dyDescent="0.2">
      <c r="B76" s="80" t="str">
        <f>'S1'!$B$297</f>
        <v>Avoided involuntary load shedding in NW Slopes</v>
      </c>
      <c r="C76" s="44">
        <v>702.37651889037534</v>
      </c>
      <c r="D76" s="44">
        <v>702.37651889037534</v>
      </c>
      <c r="E76" s="44">
        <v>355.50765153181823</v>
      </c>
      <c r="F76" s="44">
        <v>318.81089586376186</v>
      </c>
      <c r="G76" s="44">
        <v>355.50765153181823</v>
      </c>
      <c r="H76" s="44">
        <v>355.50765153181823</v>
      </c>
      <c r="I76" s="44">
        <v>672.67149599769277</v>
      </c>
      <c r="J76" s="217" t="s">
        <v>190</v>
      </c>
      <c r="K76" s="44">
        <v>672.67149599769277</v>
      </c>
      <c r="L76" s="222" t="s">
        <v>190</v>
      </c>
      <c r="M76" s="44"/>
      <c r="N76" s="223"/>
      <c r="P76" s="80" t="str">
        <f>'S1'!$B$297</f>
        <v>Avoided involuntary load shedding in NW Slopes</v>
      </c>
      <c r="Q76" s="44">
        <v>87.932829974744877</v>
      </c>
      <c r="R76" s="44">
        <v>87.932829974744877</v>
      </c>
      <c r="S76" s="44">
        <v>42.293588653050641</v>
      </c>
      <c r="T76" s="44">
        <v>37.378758507022013</v>
      </c>
      <c r="U76" s="44">
        <v>42.293588653050641</v>
      </c>
      <c r="V76" s="44">
        <v>42.293588653050641</v>
      </c>
      <c r="W76" s="44">
        <v>81.460613026193414</v>
      </c>
      <c r="X76" s="217" t="s">
        <v>190</v>
      </c>
      <c r="Y76" s="44">
        <v>81.460613026193414</v>
      </c>
      <c r="Z76" s="222" t="s">
        <v>190</v>
      </c>
      <c r="AA76" s="44"/>
      <c r="AB76" s="223"/>
      <c r="AD76" s="131" t="str">
        <f>'S1'!$B$297</f>
        <v>Avoided involuntary load shedding in NW Slopes</v>
      </c>
      <c r="AE76" s="44">
        <v>1075.4783805013981</v>
      </c>
      <c r="AF76" s="44">
        <v>1075.4783805013981</v>
      </c>
      <c r="AG76" s="44">
        <v>560.08023272986736</v>
      </c>
      <c r="AH76" s="44">
        <v>503.49746503039268</v>
      </c>
      <c r="AI76" s="44">
        <v>560.08023272986736</v>
      </c>
      <c r="AJ76" s="44">
        <v>560.08023272986736</v>
      </c>
      <c r="AK76" s="44">
        <v>1032.6983448437011</v>
      </c>
      <c r="AL76" s="217" t="s">
        <v>190</v>
      </c>
      <c r="AM76" s="44">
        <v>1032.6983448437011</v>
      </c>
      <c r="AN76" s="222" t="s">
        <v>190</v>
      </c>
      <c r="AO76" s="44"/>
      <c r="AP76" s="223"/>
      <c r="AR76" s="131" t="str">
        <f>'S1'!$B$297</f>
        <v>Avoided involuntary load shedding in NW Slopes</v>
      </c>
      <c r="AS76" s="44">
        <v>585.20174730567021</v>
      </c>
      <c r="AT76" s="44">
        <v>585.20174730567021</v>
      </c>
      <c r="AU76" s="44">
        <v>298.36649728383679</v>
      </c>
      <c r="AV76" s="44">
        <v>267.62483710673342</v>
      </c>
      <c r="AW76" s="44">
        <v>298.36649728383679</v>
      </c>
      <c r="AX76" s="44">
        <v>298.36649728383679</v>
      </c>
      <c r="AY76" s="44">
        <v>560.1130638985245</v>
      </c>
      <c r="AZ76" s="217" t="s">
        <v>190</v>
      </c>
      <c r="BA76" s="44">
        <v>560.1130638985245</v>
      </c>
      <c r="BB76" s="222" t="s">
        <v>190</v>
      </c>
      <c r="BC76" s="44"/>
      <c r="BD76" s="223"/>
    </row>
    <row r="77" spans="2:56" ht="15" x14ac:dyDescent="0.2">
      <c r="B77" s="80" t="str">
        <f>'S1'!B312</f>
        <v>Avoided costs for non RIT-T proponent parties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217" t="s">
        <v>190</v>
      </c>
      <c r="K77" s="44">
        <v>0</v>
      </c>
      <c r="L77" s="222" t="s">
        <v>190</v>
      </c>
      <c r="M77" s="44"/>
      <c r="N77" s="223"/>
      <c r="P77" s="80" t="str">
        <f t="shared" si="8"/>
        <v>Avoided costs for non RIT-T proponent parties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217" t="s">
        <v>190</v>
      </c>
      <c r="Y77" s="44">
        <v>0</v>
      </c>
      <c r="Z77" s="222" t="s">
        <v>190</v>
      </c>
      <c r="AA77" s="44"/>
      <c r="AB77" s="223"/>
      <c r="AD77" s="131" t="str">
        <f t="shared" si="9"/>
        <v>Avoided costs for non RIT-T proponent parties</v>
      </c>
      <c r="AE77" s="44">
        <v>0</v>
      </c>
      <c r="AF77" s="44">
        <v>0</v>
      </c>
      <c r="AG77" s="44">
        <v>0</v>
      </c>
      <c r="AH77" s="44">
        <v>0</v>
      </c>
      <c r="AI77" s="44">
        <v>0</v>
      </c>
      <c r="AJ77" s="44">
        <v>0</v>
      </c>
      <c r="AK77" s="44">
        <v>0</v>
      </c>
      <c r="AL77" s="217" t="s">
        <v>190</v>
      </c>
      <c r="AM77" s="44">
        <v>0</v>
      </c>
      <c r="AN77" s="222" t="s">
        <v>190</v>
      </c>
      <c r="AO77" s="44"/>
      <c r="AP77" s="223"/>
      <c r="AR77" s="131" t="str">
        <f t="shared" si="10"/>
        <v>Avoided costs for non RIT-T proponent parties</v>
      </c>
      <c r="AS77" s="44">
        <v>0</v>
      </c>
      <c r="AT77" s="44">
        <v>0</v>
      </c>
      <c r="AU77" s="44">
        <v>0</v>
      </c>
      <c r="AV77" s="44">
        <v>0</v>
      </c>
      <c r="AW77" s="44">
        <v>0</v>
      </c>
      <c r="AX77" s="44">
        <v>0</v>
      </c>
      <c r="AY77" s="44">
        <v>0</v>
      </c>
      <c r="AZ77" s="217" t="s">
        <v>190</v>
      </c>
      <c r="BA77" s="44">
        <v>0</v>
      </c>
      <c r="BB77" s="222" t="s">
        <v>190</v>
      </c>
      <c r="BC77" s="44"/>
      <c r="BD77" s="223"/>
    </row>
    <row r="78" spans="2:56" ht="15" x14ac:dyDescent="0.2">
      <c r="B78" s="80" t="str">
        <f>'S1'!B327</f>
        <v>Avoided unrelated TNSP expenditure (wood pole replacement)</v>
      </c>
      <c r="C78" s="44">
        <v>0</v>
      </c>
      <c r="D78" s="44">
        <v>0</v>
      </c>
      <c r="E78" s="44">
        <v>0</v>
      </c>
      <c r="F78" s="44">
        <v>0.75808244703095906</v>
      </c>
      <c r="G78" s="44">
        <v>0</v>
      </c>
      <c r="H78" s="44">
        <v>0</v>
      </c>
      <c r="I78" s="44">
        <v>0.77033112956313865</v>
      </c>
      <c r="J78" s="217" t="s">
        <v>190</v>
      </c>
      <c r="K78" s="44">
        <v>0.77033112956313865</v>
      </c>
      <c r="L78" s="222" t="s">
        <v>190</v>
      </c>
      <c r="M78" s="44"/>
      <c r="N78" s="223"/>
      <c r="P78" s="80" t="str">
        <f t="shared" si="8"/>
        <v>Avoided unrelated TNSP expenditure (wood pole replacement)</v>
      </c>
      <c r="Q78" s="44">
        <v>0</v>
      </c>
      <c r="R78" s="44">
        <v>0</v>
      </c>
      <c r="S78" s="44">
        <v>0</v>
      </c>
      <c r="T78" s="44">
        <v>0.73026740544306545</v>
      </c>
      <c r="U78" s="44">
        <v>0</v>
      </c>
      <c r="V78" s="44">
        <v>0</v>
      </c>
      <c r="W78" s="44">
        <v>0.74461265182192127</v>
      </c>
      <c r="X78" s="217" t="s">
        <v>190</v>
      </c>
      <c r="Y78" s="44">
        <v>0.74461265182192127</v>
      </c>
      <c r="Z78" s="222" t="s">
        <v>190</v>
      </c>
      <c r="AA78" s="44"/>
      <c r="AB78" s="223"/>
      <c r="AD78" s="131" t="str">
        <f t="shared" si="9"/>
        <v>Avoided unrelated TNSP expenditure (wood pole replacement)</v>
      </c>
      <c r="AE78" s="44">
        <v>0</v>
      </c>
      <c r="AF78" s="44">
        <v>0</v>
      </c>
      <c r="AG78" s="44">
        <v>0</v>
      </c>
      <c r="AH78" s="44">
        <v>0.74203309806256745</v>
      </c>
      <c r="AI78" s="44">
        <v>0</v>
      </c>
      <c r="AJ78" s="44">
        <v>0</v>
      </c>
      <c r="AK78" s="44">
        <v>0.75034940251040594</v>
      </c>
      <c r="AL78" s="217" t="s">
        <v>190</v>
      </c>
      <c r="AM78" s="44">
        <v>0.75034940251040594</v>
      </c>
      <c r="AN78" s="222" t="s">
        <v>190</v>
      </c>
      <c r="AO78" s="44"/>
      <c r="AP78" s="223"/>
      <c r="AR78" s="131" t="str">
        <f t="shared" si="10"/>
        <v>Avoided unrelated TNSP expenditure (wood pole replacement)</v>
      </c>
      <c r="AS78" s="44">
        <v>0</v>
      </c>
      <c r="AT78" s="44">
        <v>0</v>
      </c>
      <c r="AU78" s="44">
        <v>0</v>
      </c>
      <c r="AV78" s="44">
        <v>0.7468490517402806</v>
      </c>
      <c r="AW78" s="44">
        <v>0</v>
      </c>
      <c r="AX78" s="44">
        <v>0</v>
      </c>
      <c r="AY78" s="44">
        <v>0.75901887537128154</v>
      </c>
      <c r="AZ78" s="217" t="s">
        <v>190</v>
      </c>
      <c r="BA78" s="44">
        <v>0.75901887537128154</v>
      </c>
      <c r="BB78" s="222" t="s">
        <v>190</v>
      </c>
      <c r="BC78" s="44"/>
      <c r="BD78" s="223"/>
    </row>
    <row r="79" spans="2:56" ht="15" x14ac:dyDescent="0.2">
      <c r="B79" s="80" t="str">
        <f>'S1'!B342</f>
        <v>Avoided unrelated TNSP expenditure (market benefits)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217" t="s">
        <v>190</v>
      </c>
      <c r="K79" s="44">
        <v>0</v>
      </c>
      <c r="L79" s="222" t="s">
        <v>190</v>
      </c>
      <c r="M79" s="44"/>
      <c r="N79" s="223"/>
      <c r="P79" s="80" t="str">
        <f t="shared" si="8"/>
        <v>Avoided unrelated TNSP expenditure (market benefits)</v>
      </c>
      <c r="Q79" s="44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217" t="s">
        <v>190</v>
      </c>
      <c r="Y79" s="44">
        <v>0</v>
      </c>
      <c r="Z79" s="222" t="s">
        <v>190</v>
      </c>
      <c r="AA79" s="44"/>
      <c r="AB79" s="223"/>
      <c r="AD79" s="131" t="str">
        <f t="shared" si="9"/>
        <v>Avoided unrelated TNSP expenditure (market benefits)</v>
      </c>
      <c r="AE79" s="44">
        <v>0</v>
      </c>
      <c r="AF79" s="44">
        <v>0</v>
      </c>
      <c r="AG79" s="44">
        <v>0</v>
      </c>
      <c r="AH79" s="44">
        <v>0</v>
      </c>
      <c r="AI79" s="44">
        <v>0</v>
      </c>
      <c r="AJ79" s="44">
        <v>0</v>
      </c>
      <c r="AK79" s="44">
        <v>0</v>
      </c>
      <c r="AL79" s="217" t="s">
        <v>190</v>
      </c>
      <c r="AM79" s="44">
        <v>0</v>
      </c>
      <c r="AN79" s="222" t="s">
        <v>190</v>
      </c>
      <c r="AO79" s="44"/>
      <c r="AP79" s="223"/>
      <c r="AR79" s="131" t="str">
        <f t="shared" si="10"/>
        <v>Avoided unrelated TNSP expenditure (market benefits)</v>
      </c>
      <c r="AS79" s="44">
        <v>0</v>
      </c>
      <c r="AT79" s="44">
        <v>0</v>
      </c>
      <c r="AU79" s="44">
        <v>0</v>
      </c>
      <c r="AV79" s="44">
        <v>0</v>
      </c>
      <c r="AW79" s="44">
        <v>0</v>
      </c>
      <c r="AX79" s="44">
        <v>0</v>
      </c>
      <c r="AY79" s="44">
        <v>0</v>
      </c>
      <c r="AZ79" s="217" t="s">
        <v>190</v>
      </c>
      <c r="BA79" s="44">
        <v>0</v>
      </c>
      <c r="BB79" s="222" t="s">
        <v>190</v>
      </c>
      <c r="BC79" s="44"/>
      <c r="BD79" s="223"/>
    </row>
    <row r="80" spans="2:56" ht="15" x14ac:dyDescent="0.2">
      <c r="B80" s="80" t="str">
        <f>'S1'!B357</f>
        <v>NNO receipts received from TNSP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218" t="s">
        <v>190</v>
      </c>
      <c r="K80" s="44">
        <v>0</v>
      </c>
      <c r="L80" s="224" t="s">
        <v>190</v>
      </c>
      <c r="M80" s="225"/>
      <c r="N80" s="226"/>
      <c r="P80" s="80" t="str">
        <f t="shared" si="8"/>
        <v>NNO receipts received from TNSP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218" t="s">
        <v>190</v>
      </c>
      <c r="Y80" s="44">
        <v>0</v>
      </c>
      <c r="Z80" s="224" t="s">
        <v>190</v>
      </c>
      <c r="AA80" s="225"/>
      <c r="AB80" s="226"/>
      <c r="AD80" s="131" t="str">
        <f t="shared" si="9"/>
        <v>NNO receipts received from TNSP</v>
      </c>
      <c r="AE80" s="44">
        <v>0</v>
      </c>
      <c r="AF80" s="44">
        <v>0</v>
      </c>
      <c r="AG80" s="44">
        <v>0</v>
      </c>
      <c r="AH80" s="44">
        <v>0</v>
      </c>
      <c r="AI80" s="44">
        <v>0</v>
      </c>
      <c r="AJ80" s="44">
        <v>0</v>
      </c>
      <c r="AK80" s="44">
        <v>0</v>
      </c>
      <c r="AL80" s="218" t="s">
        <v>190</v>
      </c>
      <c r="AM80" s="44">
        <v>0</v>
      </c>
      <c r="AN80" s="224" t="s">
        <v>190</v>
      </c>
      <c r="AO80" s="225"/>
      <c r="AP80" s="226"/>
      <c r="AR80" s="131" t="str">
        <f t="shared" si="10"/>
        <v>NNO receipts received from TNSP</v>
      </c>
      <c r="AS80" s="44">
        <v>0</v>
      </c>
      <c r="AT80" s="44">
        <v>0</v>
      </c>
      <c r="AU80" s="44">
        <v>0</v>
      </c>
      <c r="AV80" s="44">
        <v>0</v>
      </c>
      <c r="AW80" s="44">
        <v>0</v>
      </c>
      <c r="AX80" s="44">
        <v>0</v>
      </c>
      <c r="AY80" s="44">
        <v>0</v>
      </c>
      <c r="AZ80" s="218" t="s">
        <v>190</v>
      </c>
      <c r="BA80" s="44">
        <v>0</v>
      </c>
      <c r="BB80" s="224" t="s">
        <v>190</v>
      </c>
      <c r="BC80" s="225"/>
      <c r="BD80" s="226"/>
    </row>
    <row r="81" spans="2:56" ht="15.75" thickBot="1" x14ac:dyDescent="0.25">
      <c r="B81" s="80" t="s">
        <v>57</v>
      </c>
      <c r="C81" s="48">
        <v>503.93988991562651</v>
      </c>
      <c r="D81" s="48">
        <v>531.93831885778388</v>
      </c>
      <c r="E81" s="48">
        <v>242.23911995417603</v>
      </c>
      <c r="F81" s="48">
        <v>227.05207384503541</v>
      </c>
      <c r="G81" s="48">
        <v>211.96272656456145</v>
      </c>
      <c r="H81" s="48">
        <v>183.87393706584183</v>
      </c>
      <c r="I81" s="48">
        <v>572.90795211578336</v>
      </c>
      <c r="J81" s="48">
        <v>550.8331031122807</v>
      </c>
      <c r="K81" s="48">
        <v>544.34445321836381</v>
      </c>
      <c r="L81" s="48">
        <v>552.93276984074646</v>
      </c>
      <c r="M81" s="48">
        <v>618.38643242301532</v>
      </c>
      <c r="N81" s="48">
        <v>601.95859569646166</v>
      </c>
      <c r="P81" s="80" t="str">
        <f t="shared" si="8"/>
        <v>NPV</v>
      </c>
      <c r="Q81" s="48">
        <v>9.5387611013026969</v>
      </c>
      <c r="R81" s="48">
        <v>9.5387611013026969</v>
      </c>
      <c r="S81" s="48">
        <v>-18.559272199343759</v>
      </c>
      <c r="T81" s="48">
        <v>-39.80933255594578</v>
      </c>
      <c r="U81" s="48">
        <v>-18.559272199343759</v>
      </c>
      <c r="V81" s="48">
        <v>-90.041409888761933</v>
      </c>
      <c r="W81" s="48">
        <v>-4.7560633637609619</v>
      </c>
      <c r="X81" s="48">
        <v>5.198826890856294</v>
      </c>
      <c r="Y81" s="48">
        <v>-4.7560633637609619</v>
      </c>
      <c r="Z81" s="48">
        <v>-33.078421613166114</v>
      </c>
      <c r="AA81" s="48">
        <v>-1.4016310300720392</v>
      </c>
      <c r="AB81" s="48">
        <v>-18.24468128345211</v>
      </c>
      <c r="AD81" s="131" t="str">
        <f t="shared" si="9"/>
        <v>NPV</v>
      </c>
      <c r="AE81" s="48">
        <v>929.81476067241567</v>
      </c>
      <c r="AF81" s="48">
        <v>956.73114474071588</v>
      </c>
      <c r="AG81" s="48">
        <v>478.81191577177242</v>
      </c>
      <c r="AH81" s="48">
        <v>440.61365029760162</v>
      </c>
      <c r="AI81" s="48">
        <v>461.81039586446184</v>
      </c>
      <c r="AJ81" s="48">
        <v>440.14345413395233</v>
      </c>
      <c r="AK81" s="48">
        <v>961.76446864893717</v>
      </c>
      <c r="AL81" s="48">
        <v>945.27836306231438</v>
      </c>
      <c r="AM81" s="48">
        <v>945.80875729273816</v>
      </c>
      <c r="AN81" s="48">
        <v>968.65776855221975</v>
      </c>
      <c r="AO81" s="48">
        <v>1068.307927638554</v>
      </c>
      <c r="AP81" s="48">
        <v>1048.3096192179103</v>
      </c>
      <c r="AR81" s="131" t="str">
        <f t="shared" si="10"/>
        <v>NPV</v>
      </c>
      <c r="AS81" s="48">
        <v>432.27702800755134</v>
      </c>
      <c r="AT81" s="48">
        <v>451.68116018976718</v>
      </c>
      <c r="AU81" s="48">
        <v>206.58270555528745</v>
      </c>
      <c r="AV81" s="48">
        <v>185.43473568620294</v>
      </c>
      <c r="AW81" s="48">
        <v>187.77870740937195</v>
      </c>
      <c r="AX81" s="48">
        <v>147.8278460517206</v>
      </c>
      <c r="AY81" s="48">
        <v>469.60292044788781</v>
      </c>
      <c r="AZ81" s="48">
        <v>458.14296703685955</v>
      </c>
      <c r="BA81" s="48">
        <v>451.87787297711378</v>
      </c>
      <c r="BB81" s="48">
        <v>451.95991217263798</v>
      </c>
      <c r="BC81" s="48">
        <v>513.43588252588609</v>
      </c>
      <c r="BD81" s="48">
        <v>496.2407968363483</v>
      </c>
    </row>
    <row r="82" spans="2:56" ht="15" thickTop="1" x14ac:dyDescent="0.2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</row>
    <row r="83" spans="2:56" x14ac:dyDescent="0.2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</row>
    <row r="84" spans="2:56" x14ac:dyDescent="0.2">
      <c r="D84" s="45"/>
      <c r="E84" s="45"/>
      <c r="F84" s="45"/>
      <c r="G84" s="45"/>
      <c r="H84" s="45"/>
      <c r="I84" s="196"/>
      <c r="J84" s="45"/>
      <c r="K84" s="45"/>
      <c r="L84" s="45"/>
      <c r="M84" s="136"/>
      <c r="N84" s="136"/>
      <c r="AA84" s="194"/>
      <c r="AB84" s="194"/>
      <c r="AL84" s="194"/>
      <c r="AM84" s="194"/>
      <c r="AN84" s="194"/>
      <c r="AO84" s="194"/>
      <c r="AP84" s="194"/>
      <c r="BB84" s="45"/>
      <c r="BC84" s="45"/>
      <c r="BD84" s="45"/>
    </row>
    <row r="85" spans="2:56" x14ac:dyDescent="0.2">
      <c r="J85" s="194"/>
      <c r="K85" s="194"/>
      <c r="M85" s="190"/>
      <c r="N85" s="190"/>
      <c r="X85" s="194"/>
      <c r="Y85" s="194"/>
      <c r="Z85" s="194"/>
      <c r="AA85" s="194"/>
      <c r="AB85" s="194"/>
      <c r="AL85" s="194"/>
      <c r="AM85" s="194"/>
      <c r="AN85" s="194"/>
      <c r="AO85" s="194"/>
      <c r="AP85" s="194"/>
      <c r="AZ85" s="197"/>
      <c r="BA85" s="197"/>
      <c r="BB85" s="197"/>
      <c r="BC85" s="197"/>
      <c r="BD85" s="197"/>
    </row>
    <row r="102" spans="2:56" s="117" customFormat="1" x14ac:dyDescent="0.2"/>
    <row r="103" spans="2:56" s="117" customFormat="1" x14ac:dyDescent="0.2"/>
    <row r="104" spans="2:56" s="117" customFormat="1" x14ac:dyDescent="0.2"/>
    <row r="105" spans="2:56" s="117" customFormat="1" x14ac:dyDescent="0.2"/>
    <row r="107" spans="2:56" ht="15" hidden="1" x14ac:dyDescent="0.25">
      <c r="B107" s="46" t="s">
        <v>63</v>
      </c>
      <c r="C107" s="28" t="str">
        <f>C$45</f>
        <v>Central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P107" s="46" t="s">
        <v>63</v>
      </c>
      <c r="Q107" s="28" t="str">
        <f>Q$45</f>
        <v>Low</v>
      </c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D107" s="46" t="s">
        <v>63</v>
      </c>
      <c r="AE107" s="28" t="str">
        <f>AE$45</f>
        <v>High</v>
      </c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R107" s="46" t="s">
        <v>63</v>
      </c>
      <c r="AS107" s="28" t="str">
        <f>AR$45</f>
        <v>Weighted</v>
      </c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</row>
    <row r="108" spans="2:56" hidden="1" x14ac:dyDescent="0.2"/>
    <row r="109" spans="2:56" hidden="1" x14ac:dyDescent="0.2">
      <c r="J109" s="13"/>
      <c r="K109" s="13"/>
      <c r="L109" s="13"/>
    </row>
    <row r="110" spans="2:56" hidden="1" x14ac:dyDescent="0.2"/>
    <row r="111" spans="2:56" hidden="1" x14ac:dyDescent="0.2"/>
    <row r="112" spans="2:56" hidden="1" x14ac:dyDescent="0.2"/>
    <row r="113" spans="2:56" hidden="1" x14ac:dyDescent="0.2"/>
    <row r="114" spans="2:56" hidden="1" x14ac:dyDescent="0.2"/>
    <row r="115" spans="2:56" hidden="1" x14ac:dyDescent="0.2"/>
    <row r="116" spans="2:56" hidden="1" x14ac:dyDescent="0.2"/>
    <row r="117" spans="2:56" hidden="1" x14ac:dyDescent="0.2"/>
    <row r="118" spans="2:56" hidden="1" x14ac:dyDescent="0.2"/>
    <row r="119" spans="2:56" hidden="1" x14ac:dyDescent="0.2"/>
    <row r="120" spans="2:56" hidden="1" x14ac:dyDescent="0.2"/>
    <row r="121" spans="2:56" hidden="1" x14ac:dyDescent="0.2"/>
    <row r="122" spans="2:56" hidden="1" x14ac:dyDescent="0.2"/>
    <row r="123" spans="2:56" hidden="1" x14ac:dyDescent="0.2"/>
    <row r="124" spans="2:56" hidden="1" x14ac:dyDescent="0.2"/>
    <row r="126" spans="2:56" s="185" customFormat="1" ht="20.25" x14ac:dyDescent="0.3">
      <c r="B126" s="205" t="s">
        <v>168</v>
      </c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</row>
    <row r="127" spans="2:56" s="185" customFormat="1" x14ac:dyDescent="0.2"/>
    <row r="128" spans="2:56" s="185" customFormat="1" x14ac:dyDescent="0.2"/>
    <row r="129" s="185" customFormat="1" x14ac:dyDescent="0.2"/>
    <row r="130" s="185" customFormat="1" x14ac:dyDescent="0.2"/>
    <row r="131" s="185" customFormat="1" x14ac:dyDescent="0.2"/>
    <row r="132" s="185" customFormat="1" x14ac:dyDescent="0.2"/>
    <row r="133" s="185" customFormat="1" x14ac:dyDescent="0.2"/>
    <row r="134" s="185" customFormat="1" x14ac:dyDescent="0.2"/>
    <row r="135" s="185" customFormat="1" x14ac:dyDescent="0.2"/>
    <row r="136" s="185" customFormat="1" x14ac:dyDescent="0.2"/>
    <row r="137" s="185" customFormat="1" x14ac:dyDescent="0.2"/>
    <row r="138" s="185" customFormat="1" x14ac:dyDescent="0.2"/>
    <row r="139" s="185" customFormat="1" x14ac:dyDescent="0.2"/>
    <row r="140" s="185" customFormat="1" x14ac:dyDescent="0.2"/>
    <row r="141" s="185" customFormat="1" x14ac:dyDescent="0.2"/>
    <row r="142" s="185" customFormat="1" x14ac:dyDescent="0.2"/>
    <row r="143" s="185" customFormat="1" x14ac:dyDescent="0.2"/>
    <row r="144" s="185" customFormat="1" x14ac:dyDescent="0.2"/>
    <row r="145" spans="2:56" s="185" customFormat="1" x14ac:dyDescent="0.2"/>
    <row r="146" spans="2:56" s="185" customFormat="1" x14ac:dyDescent="0.2"/>
    <row r="147" spans="2:56" s="185" customFormat="1" x14ac:dyDescent="0.2"/>
    <row r="148" spans="2:56" s="185" customFormat="1" x14ac:dyDescent="0.2"/>
    <row r="149" spans="2:56" s="185" customFormat="1" x14ac:dyDescent="0.2"/>
    <row r="150" spans="2:56" s="185" customFormat="1" x14ac:dyDescent="0.2"/>
    <row r="151" spans="2:56" s="185" customFormat="1" x14ac:dyDescent="0.2"/>
    <row r="152" spans="2:56" s="185" customFormat="1" x14ac:dyDescent="0.2"/>
    <row r="153" spans="2:56" s="185" customFormat="1" x14ac:dyDescent="0.2"/>
    <row r="154" spans="2:56" s="185" customFormat="1" x14ac:dyDescent="0.2"/>
    <row r="155" spans="2:56" s="185" customFormat="1" x14ac:dyDescent="0.2"/>
    <row r="157" spans="2:56" s="200" customFormat="1" ht="20.25" x14ac:dyDescent="0.3">
      <c r="B157" s="205" t="s">
        <v>181</v>
      </c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</row>
    <row r="163" spans="2:5" ht="15.75" x14ac:dyDescent="0.25">
      <c r="B163" s="133" t="s">
        <v>187</v>
      </c>
      <c r="C163" s="133"/>
      <c r="D163" s="133"/>
    </row>
    <row r="164" spans="2:5" ht="15" x14ac:dyDescent="0.2">
      <c r="B164" s="80"/>
      <c r="C164" s="128" t="s">
        <v>169</v>
      </c>
      <c r="D164" s="162">
        <v>443.80852581149759</v>
      </c>
    </row>
    <row r="165" spans="2:5" ht="15" x14ac:dyDescent="0.2">
      <c r="B165" s="80"/>
      <c r="C165" s="128" t="s">
        <v>170</v>
      </c>
      <c r="D165" s="162">
        <v>470.32071719360982</v>
      </c>
      <c r="E165" s="193"/>
    </row>
    <row r="166" spans="2:5" ht="15" x14ac:dyDescent="0.2">
      <c r="B166" s="80"/>
      <c r="C166" s="128" t="s">
        <v>171</v>
      </c>
      <c r="D166" s="162">
        <v>206.96578995298398</v>
      </c>
      <c r="E166" s="193"/>
    </row>
    <row r="167" spans="2:5" ht="15" x14ac:dyDescent="0.2">
      <c r="B167" s="80"/>
      <c r="C167" s="128" t="s">
        <v>172</v>
      </c>
      <c r="D167" s="162">
        <v>193.60053467485389</v>
      </c>
      <c r="E167" s="193"/>
    </row>
    <row r="168" spans="2:5" ht="15" x14ac:dyDescent="0.2">
      <c r="B168" s="80"/>
      <c r="C168" s="128" t="s">
        <v>173</v>
      </c>
      <c r="D168" s="162">
        <v>175.20166954674121</v>
      </c>
      <c r="E168" s="193"/>
    </row>
    <row r="169" spans="2:5" ht="15" x14ac:dyDescent="0.2">
      <c r="B169" s="80"/>
      <c r="C169" s="128" t="s">
        <v>174</v>
      </c>
      <c r="D169" s="162">
        <v>146.91005098314685</v>
      </c>
      <c r="E169" s="193"/>
    </row>
    <row r="170" spans="2:5" ht="15" x14ac:dyDescent="0.2">
      <c r="B170" s="80"/>
      <c r="C170" s="128" t="s">
        <v>175</v>
      </c>
      <c r="D170" s="162">
        <v>513.37728656045351</v>
      </c>
      <c r="E170" s="193"/>
    </row>
    <row r="171" spans="2:5" ht="15" x14ac:dyDescent="0.2">
      <c r="B171" s="80"/>
      <c r="C171" s="128" t="s">
        <v>176</v>
      </c>
      <c r="D171" s="162">
        <v>492.4145254188191</v>
      </c>
      <c r="E171" s="193"/>
    </row>
    <row r="172" spans="2:5" ht="15" x14ac:dyDescent="0.2">
      <c r="B172" s="80"/>
      <c r="C172" s="128" t="s">
        <v>177</v>
      </c>
      <c r="D172" s="162">
        <v>483.52657958278468</v>
      </c>
      <c r="E172" s="193"/>
    </row>
    <row r="173" spans="2:5" ht="15" x14ac:dyDescent="0.2">
      <c r="B173" s="80"/>
      <c r="C173" s="128" t="s">
        <v>178</v>
      </c>
      <c r="D173" s="162">
        <v>500.79914677324717</v>
      </c>
      <c r="E173" s="193"/>
    </row>
    <row r="174" spans="2:5" ht="15" x14ac:dyDescent="0.2">
      <c r="B174" s="80"/>
      <c r="C174" s="128" t="s">
        <v>179</v>
      </c>
      <c r="D174" s="162">
        <v>553.49018738834354</v>
      </c>
      <c r="E174" s="193"/>
    </row>
    <row r="175" spans="2:5" ht="15" x14ac:dyDescent="0.2">
      <c r="B175" s="80"/>
      <c r="C175" s="128" t="s">
        <v>180</v>
      </c>
      <c r="D175" s="162">
        <v>539.07367493670336</v>
      </c>
      <c r="E175" s="193"/>
    </row>
    <row r="176" spans="2:5" ht="15.75" x14ac:dyDescent="0.25">
      <c r="B176" s="133" t="s">
        <v>188</v>
      </c>
      <c r="C176" s="133"/>
      <c r="D176" s="133"/>
    </row>
    <row r="177" spans="2:5" ht="15" x14ac:dyDescent="0.2">
      <c r="B177" s="80"/>
      <c r="C177" s="128" t="s">
        <v>169</v>
      </c>
      <c r="D177" s="162">
        <v>644.24070741102742</v>
      </c>
    </row>
    <row r="178" spans="2:5" ht="15" x14ac:dyDescent="0.2">
      <c r="B178" s="80"/>
      <c r="C178" s="128" t="s">
        <v>170</v>
      </c>
      <c r="D178" s="162">
        <v>677.18570707864797</v>
      </c>
      <c r="E178" s="193"/>
    </row>
    <row r="179" spans="2:5" ht="15" x14ac:dyDescent="0.2">
      <c r="B179" s="80"/>
      <c r="C179" s="128" t="s">
        <v>171</v>
      </c>
      <c r="D179" s="162">
        <v>328.25452915998994</v>
      </c>
      <c r="E179" s="193"/>
    </row>
    <row r="180" spans="2:5" ht="15" x14ac:dyDescent="0.2">
      <c r="B180" s="80"/>
      <c r="C180" s="128" t="s">
        <v>172</v>
      </c>
      <c r="D180" s="162">
        <v>307.64500511463785</v>
      </c>
      <c r="E180" s="193"/>
    </row>
    <row r="181" spans="2:5" ht="15" x14ac:dyDescent="0.2">
      <c r="B181" s="80"/>
      <c r="C181" s="128" t="s">
        <v>173</v>
      </c>
      <c r="D181" s="162">
        <v>306.15969459026445</v>
      </c>
      <c r="E181" s="193"/>
    </row>
    <row r="182" spans="2:5" ht="15" x14ac:dyDescent="0.2">
      <c r="B182" s="80"/>
      <c r="C182" s="128" t="s">
        <v>174</v>
      </c>
      <c r="D182" s="162">
        <v>279.7518817880914</v>
      </c>
      <c r="E182" s="193"/>
    </row>
    <row r="183" spans="2:5" ht="15" x14ac:dyDescent="0.2">
      <c r="B183" s="80"/>
      <c r="C183" s="128" t="s">
        <v>175</v>
      </c>
      <c r="D183" s="162">
        <v>705.68034363632717</v>
      </c>
      <c r="E183" s="193"/>
    </row>
    <row r="184" spans="2:5" ht="15" x14ac:dyDescent="0.2">
      <c r="B184" s="80"/>
      <c r="C184" s="128" t="s">
        <v>176</v>
      </c>
      <c r="D184" s="162">
        <v>682.05300861722753</v>
      </c>
      <c r="E184" s="193"/>
    </row>
    <row r="185" spans="2:5" ht="15" x14ac:dyDescent="0.2">
      <c r="B185" s="80"/>
      <c r="C185" s="128" t="s">
        <v>177</v>
      </c>
      <c r="D185" s="162">
        <v>684.89524431271093</v>
      </c>
      <c r="E185" s="193"/>
    </row>
    <row r="186" spans="2:5" ht="15" x14ac:dyDescent="0.2">
      <c r="B186" s="80"/>
      <c r="C186" s="128" t="s">
        <v>178</v>
      </c>
      <c r="D186" s="162">
        <v>668.44493480999142</v>
      </c>
      <c r="E186" s="193"/>
    </row>
    <row r="187" spans="2:5" ht="15" x14ac:dyDescent="0.2">
      <c r="B187" s="80"/>
      <c r="C187" s="128" t="s">
        <v>179</v>
      </c>
      <c r="D187" s="162">
        <v>763.19982841318938</v>
      </c>
      <c r="E187" s="193"/>
    </row>
    <row r="188" spans="2:5" ht="15" x14ac:dyDescent="0.2">
      <c r="B188" s="80"/>
      <c r="C188" s="128" t="s">
        <v>180</v>
      </c>
      <c r="D188" s="162">
        <v>742.28786424948373</v>
      </c>
      <c r="E188" s="19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62D1-A645-4813-AB26-42852E8C9180}">
  <dimension ref="B2:AH108"/>
  <sheetViews>
    <sheetView showGridLines="0" workbookViewId="0">
      <selection activeCell="G76" sqref="G76"/>
    </sheetView>
  </sheetViews>
  <sheetFormatPr defaultRowHeight="14.25" x14ac:dyDescent="0.2"/>
  <cols>
    <col min="2" max="34" width="15.5" customWidth="1"/>
  </cols>
  <sheetData>
    <row r="2" spans="2:34" ht="19.5" x14ac:dyDescent="0.3">
      <c r="B2" s="2" t="s">
        <v>64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4" spans="2:34" ht="15" x14ac:dyDescent="0.25">
      <c r="B4" s="49" t="s">
        <v>65</v>
      </c>
      <c r="C4" s="49"/>
      <c r="D4" s="50" t="str" cm="1">
        <f t="array" ref="D4">INDEX(Results!$B$31:$B$42,MATCH(1,Results!$H$31:$H$42,0),0)</f>
        <v>Option 5B</v>
      </c>
    </row>
    <row r="6" spans="2:34" ht="15" x14ac:dyDescent="0.25">
      <c r="B6" s="28" t="s">
        <v>66</v>
      </c>
      <c r="C6" s="18"/>
      <c r="D6" s="18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</row>
    <row r="8" spans="2:34" ht="15" x14ac:dyDescent="0.25">
      <c r="B8" s="52" t="str">
        <f>$D$4</f>
        <v>Option 5B</v>
      </c>
      <c r="C8" s="51" t="str">
        <f>'General inputs'!$I$77</f>
        <v>Central</v>
      </c>
      <c r="D8" s="51"/>
      <c r="E8" s="33">
        <f>FirstYear</f>
        <v>2023</v>
      </c>
      <c r="F8" s="33">
        <f>E8+1</f>
        <v>2024</v>
      </c>
      <c r="G8" s="33">
        <f t="shared" ref="G8:AH8" si="0">F8+1</f>
        <v>2025</v>
      </c>
      <c r="H8" s="33">
        <f t="shared" si="0"/>
        <v>2026</v>
      </c>
      <c r="I8" s="33">
        <f t="shared" si="0"/>
        <v>2027</v>
      </c>
      <c r="J8" s="33">
        <f t="shared" si="0"/>
        <v>2028</v>
      </c>
      <c r="K8" s="33">
        <f t="shared" si="0"/>
        <v>2029</v>
      </c>
      <c r="L8" s="33">
        <f t="shared" si="0"/>
        <v>2030</v>
      </c>
      <c r="M8" s="33">
        <f t="shared" si="0"/>
        <v>2031</v>
      </c>
      <c r="N8" s="33">
        <f t="shared" si="0"/>
        <v>2032</v>
      </c>
      <c r="O8" s="33">
        <f t="shared" si="0"/>
        <v>2033</v>
      </c>
      <c r="P8" s="33">
        <f t="shared" si="0"/>
        <v>2034</v>
      </c>
      <c r="Q8" s="33">
        <f t="shared" si="0"/>
        <v>2035</v>
      </c>
      <c r="R8" s="33">
        <f t="shared" si="0"/>
        <v>2036</v>
      </c>
      <c r="S8" s="33">
        <f t="shared" si="0"/>
        <v>2037</v>
      </c>
      <c r="T8" s="33">
        <f t="shared" si="0"/>
        <v>2038</v>
      </c>
      <c r="U8" s="33">
        <f t="shared" si="0"/>
        <v>2039</v>
      </c>
      <c r="V8" s="33">
        <f t="shared" si="0"/>
        <v>2040</v>
      </c>
      <c r="W8" s="33">
        <f t="shared" si="0"/>
        <v>2041</v>
      </c>
      <c r="X8" s="33">
        <f t="shared" si="0"/>
        <v>2042</v>
      </c>
      <c r="Y8" s="33">
        <f t="shared" si="0"/>
        <v>2043</v>
      </c>
      <c r="Z8" s="33">
        <f t="shared" si="0"/>
        <v>2044</v>
      </c>
      <c r="AA8" s="33">
        <f t="shared" si="0"/>
        <v>2045</v>
      </c>
      <c r="AB8" s="33">
        <f t="shared" si="0"/>
        <v>2046</v>
      </c>
      <c r="AC8" s="33">
        <f t="shared" si="0"/>
        <v>2047</v>
      </c>
      <c r="AD8" s="33">
        <f t="shared" si="0"/>
        <v>2048</v>
      </c>
      <c r="AE8" s="33">
        <f t="shared" si="0"/>
        <v>2049</v>
      </c>
      <c r="AF8" s="33">
        <f t="shared" si="0"/>
        <v>2050</v>
      </c>
      <c r="AG8" s="33">
        <f t="shared" si="0"/>
        <v>2051</v>
      </c>
      <c r="AH8" s="33">
        <f t="shared" si="0"/>
        <v>2052</v>
      </c>
    </row>
    <row r="9" spans="2:34" x14ac:dyDescent="0.2">
      <c r="B9" s="21" t="str">
        <f>'General inputs'!$B$81</f>
        <v xml:space="preserve">Avoided fuel consumption from generation dispatch </v>
      </c>
      <c r="C9" s="5"/>
      <c r="D9" s="5"/>
      <c r="E9" s="50" t="e">
        <f>INDEX('S1'!$H$254:$AA$265,MATCH('Chart tables'!$D$4,'S1'!$B$254:$B$265,0),MATCH('Chart tables'!E$8,'S1'!$H$253:$AA$253,0))/1000000</f>
        <v>#VALUE!</v>
      </c>
      <c r="F9" s="50">
        <f>INDEX('S1'!$H$254:$AA$265,MATCH('Chart tables'!$D$4,'S1'!$B$254:$B$265,0),MATCH('Chart tables'!F$8,'S1'!$H$253:$AA$253,0))/1000000</f>
        <v>0</v>
      </c>
      <c r="G9" s="50">
        <f>INDEX('S1'!$H$254:$AA$265,MATCH('Chart tables'!$D$4,'S1'!$B$254:$B$265,0),MATCH('Chart tables'!G$8,'S1'!$H$253:$AA$253,0))/1000000</f>
        <v>0</v>
      </c>
      <c r="H9" s="50">
        <f>INDEX('S1'!$H$254:$AA$265,MATCH('Chart tables'!$D$4,'S1'!$B$254:$B$265,0),MATCH('Chart tables'!H$8,'S1'!$H$253:$AA$253,0))/1000000</f>
        <v>0</v>
      </c>
      <c r="I9" s="50">
        <f>INDEX('S1'!$H$254:$AA$265,MATCH('Chart tables'!$D$4,'S1'!$B$254:$B$265,0),MATCH('Chart tables'!I$8,'S1'!$H$253:$AA$253,0))/1000000</f>
        <v>0</v>
      </c>
      <c r="J9" s="50">
        <f>INDEX('S1'!$H$254:$AA$265,MATCH('Chart tables'!$D$4,'S1'!$B$254:$B$265,0),MATCH('Chart tables'!J$8,'S1'!$H$253:$AA$253,0))/1000000</f>
        <v>0</v>
      </c>
      <c r="K9" s="50">
        <f>INDEX('S1'!$H$254:$AA$265,MATCH('Chart tables'!$D$4,'S1'!$B$254:$B$265,0),MATCH('Chart tables'!K$8,'S1'!$H$253:$AA$253,0))/1000000</f>
        <v>0</v>
      </c>
      <c r="L9" s="50">
        <f>INDEX('S1'!$H$254:$AA$265,MATCH('Chart tables'!$D$4,'S1'!$B$254:$B$265,0),MATCH('Chart tables'!L$8,'S1'!$H$253:$AA$253,0))/1000000</f>
        <v>0</v>
      </c>
      <c r="M9" s="50">
        <f>INDEX('S1'!$H$254:$AA$265,MATCH('Chart tables'!$D$4,'S1'!$B$254:$B$265,0),MATCH('Chart tables'!M$8,'S1'!$H$253:$AA$253,0))/1000000</f>
        <v>0</v>
      </c>
      <c r="N9" s="50">
        <f>INDEX('S1'!$H$254:$AA$265,MATCH('Chart tables'!$D$4,'S1'!$B$254:$B$265,0),MATCH('Chart tables'!N$8,'S1'!$H$253:$AA$253,0))/1000000</f>
        <v>0</v>
      </c>
      <c r="O9" s="50">
        <f>INDEX('S1'!$H$254:$AA$265,MATCH('Chart tables'!$D$4,'S1'!$B$254:$B$265,0),MATCH('Chart tables'!O$8,'S1'!$H$253:$AA$253,0))/1000000</f>
        <v>0</v>
      </c>
      <c r="P9" s="50">
        <f>INDEX('S1'!$H$254:$AA$265,MATCH('Chart tables'!$D$4,'S1'!$B$254:$B$265,0),MATCH('Chart tables'!P$8,'S1'!$H$253:$AA$253,0))/1000000</f>
        <v>0</v>
      </c>
      <c r="Q9" s="50">
        <f>INDEX('S1'!$H$254:$AA$265,MATCH('Chart tables'!$D$4,'S1'!$B$254:$B$265,0),MATCH('Chart tables'!Q$8,'S1'!$H$253:$AA$253,0))/1000000</f>
        <v>0</v>
      </c>
      <c r="R9" s="50">
        <f>INDEX('S1'!$H$254:$AA$265,MATCH('Chart tables'!$D$4,'S1'!$B$254:$B$265,0),MATCH('Chart tables'!R$8,'S1'!$H$253:$AA$253,0))/1000000</f>
        <v>0</v>
      </c>
      <c r="S9" s="50">
        <f>INDEX('S1'!$H$254:$AA$265,MATCH('Chart tables'!$D$4,'S1'!$B$254:$B$265,0),MATCH('Chart tables'!S$8,'S1'!$H$253:$AA$253,0))/1000000</f>
        <v>0</v>
      </c>
      <c r="T9" s="50">
        <f>INDEX('S1'!$H$254:$AA$265,MATCH('Chart tables'!$D$4,'S1'!$B$254:$B$265,0),MATCH('Chart tables'!T$8,'S1'!$H$253:$AA$253,0))/1000000</f>
        <v>0</v>
      </c>
      <c r="U9" s="50">
        <f>INDEX('S1'!$H$254:$AA$265,MATCH('Chart tables'!$D$4,'S1'!$B$254:$B$265,0),MATCH('Chart tables'!U$8,'S1'!$H$253:$AA$253,0))/1000000</f>
        <v>0</v>
      </c>
      <c r="V9" s="50">
        <f>INDEX('S1'!$H$254:$AA$265,MATCH('Chart tables'!$D$4,'S1'!$B$254:$B$265,0),MATCH('Chart tables'!V$8,'S1'!$H$253:$AA$253,0))/1000000</f>
        <v>0</v>
      </c>
      <c r="W9" s="50">
        <f>INDEX('S1'!$H$254:$AA$265,MATCH('Chart tables'!$D$4,'S1'!$B$254:$B$265,0),MATCH('Chart tables'!W$8,'S1'!$H$253:$AA$253,0))/1000000</f>
        <v>0</v>
      </c>
      <c r="X9" s="50">
        <f>INDEX('S1'!$H$254:$AA$265,MATCH('Chart tables'!$D$4,'S1'!$B$254:$B$265,0),MATCH('Chart tables'!X$8,'S1'!$H$253:$AA$253,0))/1000000</f>
        <v>0</v>
      </c>
      <c r="Y9" s="50" t="e">
        <f>INDEX('S1'!$H$254:$AA$265,MATCH('Chart tables'!$D$4,'S1'!$B$254:$B$265,0),MATCH('Chart tables'!Y$8,'S1'!$H$253:$AA$253,0))/1000000</f>
        <v>#N/A</v>
      </c>
      <c r="Z9" s="50" t="e">
        <f>INDEX('S1'!$H$254:$AA$265,MATCH('Chart tables'!$D$4,'S1'!$B$254:$B$265,0),MATCH('Chart tables'!Z$8,'S1'!$H$253:$AA$253,0))/1000000</f>
        <v>#N/A</v>
      </c>
      <c r="AA9" s="50" t="e">
        <f>INDEX('S1'!$H$254:$AA$265,MATCH('Chart tables'!$D$4,'S1'!$B$254:$B$265,0),MATCH('Chart tables'!AA$8,'S1'!$H$253:$AA$253,0))/1000000</f>
        <v>#N/A</v>
      </c>
      <c r="AB9" s="50" t="e">
        <f>INDEX('S1'!$H$254:$AA$265,MATCH('Chart tables'!$D$4,'S1'!$B$254:$B$265,0),MATCH('Chart tables'!AB$8,'S1'!$H$253:$AA$253,0))/1000000</f>
        <v>#N/A</v>
      </c>
      <c r="AC9" s="50" t="e">
        <f>INDEX('S1'!$H$254:$AA$265,MATCH('Chart tables'!$D$4,'S1'!$B$254:$B$265,0),MATCH('Chart tables'!AC$8,'S1'!$H$253:$AA$253,0))/1000000</f>
        <v>#N/A</v>
      </c>
      <c r="AD9" s="50" t="e">
        <f>INDEX('S1'!$H$254:$AA$265,MATCH('Chart tables'!$D$4,'S1'!$B$254:$B$265,0),MATCH('Chart tables'!AD$8,'S1'!$H$253:$AA$253,0))/1000000</f>
        <v>#N/A</v>
      </c>
      <c r="AE9" s="50" t="e">
        <f>INDEX('S1'!$H$254:$AA$265,MATCH('Chart tables'!$D$4,'S1'!$B$254:$B$265,0),MATCH('Chart tables'!AE$8,'S1'!$H$253:$AA$253,0))/1000000</f>
        <v>#N/A</v>
      </c>
      <c r="AF9" s="50" t="e">
        <f>INDEX('S1'!$H$254:$AA$265,MATCH('Chart tables'!$D$4,'S1'!$B$254:$B$265,0),MATCH('Chart tables'!AF$8,'S1'!$H$253:$AA$253,0))/1000000</f>
        <v>#N/A</v>
      </c>
      <c r="AG9" s="50" t="e">
        <f>INDEX('S1'!$H$254:$AA$265,MATCH('Chart tables'!$D$4,'S1'!$B$254:$B$265,0),MATCH('Chart tables'!AG$8,'S1'!$H$253:$AA$253,0))/1000000</f>
        <v>#N/A</v>
      </c>
      <c r="AH9" s="50" t="e">
        <f>INDEX('S1'!$H$254:$AA$265,MATCH('Chart tables'!$D$4,'S1'!$B$254:$B$265,0),MATCH('Chart tables'!AH$8,'S1'!$H$253:$AA$253,0))/1000000</f>
        <v>#N/A</v>
      </c>
    </row>
    <row r="10" spans="2:34" x14ac:dyDescent="0.2">
      <c r="B10" s="21" t="str">
        <f>'General inputs'!$B$82</f>
        <v xml:space="preserve">Avoided voluntary load curtailment </v>
      </c>
      <c r="C10" s="5"/>
      <c r="D10" s="5"/>
      <c r="E10" s="50" t="e">
        <f>INDEX('S1'!$H$269:$AA$280,MATCH('Chart tables'!$D$4,'S1'!$B$269:$B$280,0),MATCH('Chart tables'!E$8,'S1'!$H$268:$AA$268,0))/1000000</f>
        <v>#VALUE!</v>
      </c>
      <c r="F10" s="50">
        <f>INDEX('S1'!$H$269:$AA$280,MATCH('Chart tables'!$D$4,'S1'!$B$269:$B$280,0),MATCH('Chart tables'!F$8,'S1'!$H$268:$AA$268,0))/1000000</f>
        <v>0</v>
      </c>
      <c r="G10" s="50">
        <f>INDEX('S1'!$H$269:$AA$280,MATCH('Chart tables'!$D$4,'S1'!$B$269:$B$280,0),MATCH('Chart tables'!G$8,'S1'!$H$268:$AA$268,0))/1000000</f>
        <v>0</v>
      </c>
      <c r="H10" s="50">
        <f>INDEX('S1'!$H$269:$AA$280,MATCH('Chart tables'!$D$4,'S1'!$B$269:$B$280,0),MATCH('Chart tables'!H$8,'S1'!$H$268:$AA$268,0))/1000000</f>
        <v>0</v>
      </c>
      <c r="I10" s="50">
        <f>INDEX('S1'!$H$269:$AA$280,MATCH('Chart tables'!$D$4,'S1'!$B$269:$B$280,0),MATCH('Chart tables'!I$8,'S1'!$H$268:$AA$268,0))/1000000</f>
        <v>0</v>
      </c>
      <c r="J10" s="50">
        <f>INDEX('S1'!$H$269:$AA$280,MATCH('Chart tables'!$D$4,'S1'!$B$269:$B$280,0),MATCH('Chart tables'!J$8,'S1'!$H$268:$AA$268,0))/1000000</f>
        <v>0</v>
      </c>
      <c r="K10" s="50">
        <f>INDEX('S1'!$H$269:$AA$280,MATCH('Chart tables'!$D$4,'S1'!$B$269:$B$280,0),MATCH('Chart tables'!K$8,'S1'!$H$268:$AA$268,0))/1000000</f>
        <v>0</v>
      </c>
      <c r="L10" s="50">
        <f>INDEX('S1'!$H$269:$AA$280,MATCH('Chart tables'!$D$4,'S1'!$B$269:$B$280,0),MATCH('Chart tables'!L$8,'S1'!$H$268:$AA$268,0))/1000000</f>
        <v>0</v>
      </c>
      <c r="M10" s="50">
        <f>INDEX('S1'!$H$269:$AA$280,MATCH('Chart tables'!$D$4,'S1'!$B$269:$B$280,0),MATCH('Chart tables'!M$8,'S1'!$H$268:$AA$268,0))/1000000</f>
        <v>0</v>
      </c>
      <c r="N10" s="50">
        <f>INDEX('S1'!$H$269:$AA$280,MATCH('Chart tables'!$D$4,'S1'!$B$269:$B$280,0),MATCH('Chart tables'!N$8,'S1'!$H$268:$AA$268,0))/1000000</f>
        <v>0</v>
      </c>
      <c r="O10" s="50">
        <f>INDEX('S1'!$H$269:$AA$280,MATCH('Chart tables'!$D$4,'S1'!$B$269:$B$280,0),MATCH('Chart tables'!O$8,'S1'!$H$268:$AA$268,0))/1000000</f>
        <v>0</v>
      </c>
      <c r="P10" s="50">
        <f>INDEX('S1'!$H$269:$AA$280,MATCH('Chart tables'!$D$4,'S1'!$B$269:$B$280,0),MATCH('Chart tables'!P$8,'S1'!$H$268:$AA$268,0))/1000000</f>
        <v>0</v>
      </c>
      <c r="Q10" s="50">
        <f>INDEX('S1'!$H$269:$AA$280,MATCH('Chart tables'!$D$4,'S1'!$B$269:$B$280,0),MATCH('Chart tables'!Q$8,'S1'!$H$268:$AA$268,0))/1000000</f>
        <v>0</v>
      </c>
      <c r="R10" s="50">
        <f>INDEX('S1'!$H$269:$AA$280,MATCH('Chart tables'!$D$4,'S1'!$B$269:$B$280,0),MATCH('Chart tables'!R$8,'S1'!$H$268:$AA$268,0))/1000000</f>
        <v>0</v>
      </c>
      <c r="S10" s="50">
        <f>INDEX('S1'!$H$269:$AA$280,MATCH('Chart tables'!$D$4,'S1'!$B$269:$B$280,0),MATCH('Chart tables'!S$8,'S1'!$H$268:$AA$268,0))/1000000</f>
        <v>0</v>
      </c>
      <c r="T10" s="50">
        <f>INDEX('S1'!$H$269:$AA$280,MATCH('Chart tables'!$D$4,'S1'!$B$269:$B$280,0),MATCH('Chart tables'!T$8,'S1'!$H$268:$AA$268,0))/1000000</f>
        <v>0</v>
      </c>
      <c r="U10" s="50">
        <f>INDEX('S1'!$H$269:$AA$280,MATCH('Chart tables'!$D$4,'S1'!$B$269:$B$280,0),MATCH('Chart tables'!U$8,'S1'!$H$268:$AA$268,0))/1000000</f>
        <v>0</v>
      </c>
      <c r="V10" s="50">
        <f>INDEX('S1'!$H$269:$AA$280,MATCH('Chart tables'!$D$4,'S1'!$B$269:$B$280,0),MATCH('Chart tables'!V$8,'S1'!$H$268:$AA$268,0))/1000000</f>
        <v>0</v>
      </c>
      <c r="W10" s="50">
        <f>INDEX('S1'!$H$269:$AA$280,MATCH('Chart tables'!$D$4,'S1'!$B$269:$B$280,0),MATCH('Chart tables'!W$8,'S1'!$H$268:$AA$268,0))/1000000</f>
        <v>0</v>
      </c>
      <c r="X10" s="50">
        <f>INDEX('S1'!$H$269:$AA$280,MATCH('Chart tables'!$D$4,'S1'!$B$269:$B$280,0),MATCH('Chart tables'!X$8,'S1'!$H$268:$AA$268,0))/1000000</f>
        <v>0</v>
      </c>
      <c r="Y10" s="50" t="e">
        <f>INDEX('S1'!$H$269:$AA$280,MATCH('Chart tables'!$D$4,'S1'!$B$269:$B$280,0),MATCH('Chart tables'!Y$8,'S1'!$H$268:$AA$268,0))/1000000</f>
        <v>#N/A</v>
      </c>
      <c r="Z10" s="50" t="e">
        <f>INDEX('S1'!$H$269:$AA$280,MATCH('Chart tables'!$D$4,'S1'!$B$269:$B$280,0),MATCH('Chart tables'!Z$8,'S1'!$H$268:$AA$268,0))/1000000</f>
        <v>#N/A</v>
      </c>
      <c r="AA10" s="50" t="e">
        <f>INDEX('S1'!$H$269:$AA$280,MATCH('Chart tables'!$D$4,'S1'!$B$269:$B$280,0),MATCH('Chart tables'!AA$8,'S1'!$H$268:$AA$268,0))/1000000</f>
        <v>#N/A</v>
      </c>
      <c r="AB10" s="50" t="e">
        <f>INDEX('S1'!$H$269:$AA$280,MATCH('Chart tables'!$D$4,'S1'!$B$269:$B$280,0),MATCH('Chart tables'!AB$8,'S1'!$H$268:$AA$268,0))/1000000</f>
        <v>#N/A</v>
      </c>
      <c r="AC10" s="50" t="e">
        <f>INDEX('S1'!$H$269:$AA$280,MATCH('Chart tables'!$D$4,'S1'!$B$269:$B$280,0),MATCH('Chart tables'!AC$8,'S1'!$H$268:$AA$268,0))/1000000</f>
        <v>#N/A</v>
      </c>
      <c r="AD10" s="50" t="e">
        <f>INDEX('S1'!$H$269:$AA$280,MATCH('Chart tables'!$D$4,'S1'!$B$269:$B$280,0),MATCH('Chart tables'!AD$8,'S1'!$H$268:$AA$268,0))/1000000</f>
        <v>#N/A</v>
      </c>
      <c r="AE10" s="50" t="e">
        <f>INDEX('S1'!$H$269:$AA$280,MATCH('Chart tables'!$D$4,'S1'!$B$269:$B$280,0),MATCH('Chart tables'!AE$8,'S1'!$H$268:$AA$268,0))/1000000</f>
        <v>#N/A</v>
      </c>
      <c r="AF10" s="50" t="e">
        <f>INDEX('S1'!$H$269:$AA$280,MATCH('Chart tables'!$D$4,'S1'!$B$269:$B$280,0),MATCH('Chart tables'!AF$8,'S1'!$H$268:$AA$268,0))/1000000</f>
        <v>#N/A</v>
      </c>
      <c r="AG10" s="50" t="e">
        <f>INDEX('S1'!$H$269:$AA$280,MATCH('Chart tables'!$D$4,'S1'!$B$269:$B$280,0),MATCH('Chart tables'!AG$8,'S1'!$H$268:$AA$268,0))/1000000</f>
        <v>#N/A</v>
      </c>
      <c r="AH10" s="50" t="e">
        <f>INDEX('S1'!$H$269:$AA$280,MATCH('Chart tables'!$D$4,'S1'!$B$269:$B$280,0),MATCH('Chart tables'!AH$8,'S1'!$H$268:$AA$268,0))/1000000</f>
        <v>#N/A</v>
      </c>
    </row>
    <row r="11" spans="2:34" x14ac:dyDescent="0.2">
      <c r="B11" s="21" t="str">
        <f>'General inputs'!$B$83</f>
        <v>Avoided involuntary load shedding</v>
      </c>
      <c r="C11" s="5"/>
      <c r="D11" s="5"/>
      <c r="E11" s="50" t="e">
        <f>(INDEX('S1'!$H$284:$AA$295,MATCH('Chart tables'!$D$4,'S1'!$B$284:$B$295,0),MATCH('Chart tables'!E$8,'S1'!$H$283:$AA$283,0))/1000000)+(INDEX('S1'!$H$299:$AA$310,MATCH('Chart tables'!$D$4,'S1'!$B$299:$B$310,0),MATCH('Chart tables'!E$8,'S1'!$H$298:$AA$298,0))/1000000)</f>
        <v>#VALUE!</v>
      </c>
      <c r="F11" s="50">
        <f>(INDEX('S1'!$H$284:$AA$295,MATCH('Chart tables'!$D$4,'S1'!$B$284:$B$295,0),MATCH('Chart tables'!F$8,'S1'!$H$283:$AA$283,0))/1000000)+(INDEX('S1'!$H$299:$AA$310,MATCH('Chart tables'!$D$4,'S1'!$B$299:$B$310,0),MATCH('Chart tables'!F$8,'S1'!$H$298:$AA$298,0))/1000000)</f>
        <v>0</v>
      </c>
      <c r="G11" s="50">
        <f>(INDEX('S1'!$H$284:$AA$295,MATCH('Chart tables'!$D$4,'S1'!$B$284:$B$295,0),MATCH('Chart tables'!G$8,'S1'!$H$283:$AA$283,0))/1000000)+(INDEX('S1'!$H$299:$AA$310,MATCH('Chart tables'!$D$4,'S1'!$B$299:$B$310,0),MATCH('Chart tables'!G$8,'S1'!$H$298:$AA$298,0))/1000000)</f>
        <v>0</v>
      </c>
      <c r="H11" s="50">
        <f>(INDEX('S1'!$H$284:$AA$295,MATCH('Chart tables'!$D$4,'S1'!$B$284:$B$295,0),MATCH('Chart tables'!H$8,'S1'!$H$283:$AA$283,0))/1000000)+(INDEX('S1'!$H$299:$AA$310,MATCH('Chart tables'!$D$4,'S1'!$B$299:$B$310,0),MATCH('Chart tables'!H$8,'S1'!$H$298:$AA$298,0))/1000000)</f>
        <v>0</v>
      </c>
      <c r="I11" s="50">
        <f>(INDEX('S1'!$H$284:$AA$295,MATCH('Chart tables'!$D$4,'S1'!$B$284:$B$295,0),MATCH('Chart tables'!I$8,'S1'!$H$283:$AA$283,0))/1000000)+(INDEX('S1'!$H$299:$AA$310,MATCH('Chart tables'!$D$4,'S1'!$B$299:$B$310,0),MATCH('Chart tables'!I$8,'S1'!$H$298:$AA$298,0))/1000000)</f>
        <v>0</v>
      </c>
      <c r="J11" s="50">
        <f>(INDEX('S1'!$H$284:$AA$295,MATCH('Chart tables'!$D$4,'S1'!$B$284:$B$295,0),MATCH('Chart tables'!J$8,'S1'!$H$283:$AA$283,0))/1000000)+(INDEX('S1'!$H$299:$AA$310,MATCH('Chart tables'!$D$4,'S1'!$B$299:$B$310,0),MATCH('Chart tables'!J$8,'S1'!$H$298:$AA$298,0))/1000000)</f>
        <v>0</v>
      </c>
      <c r="K11" s="50">
        <f>(INDEX('S1'!$H$284:$AA$295,MATCH('Chart tables'!$D$4,'S1'!$B$284:$B$295,0),MATCH('Chart tables'!K$8,'S1'!$H$283:$AA$283,0))/1000000)+(INDEX('S1'!$H$299:$AA$310,MATCH('Chart tables'!$D$4,'S1'!$B$299:$B$310,0),MATCH('Chart tables'!K$8,'S1'!$H$298:$AA$298,0))/1000000)</f>
        <v>0</v>
      </c>
      <c r="L11" s="50">
        <f>(INDEX('S1'!$H$284:$AA$295,MATCH('Chart tables'!$D$4,'S1'!$B$284:$B$295,0),MATCH('Chart tables'!L$8,'S1'!$H$283:$AA$283,0))/1000000)+(INDEX('S1'!$H$299:$AA$310,MATCH('Chart tables'!$D$4,'S1'!$B$299:$B$310,0),MATCH('Chart tables'!L$8,'S1'!$H$298:$AA$298,0))/1000000)</f>
        <v>0</v>
      </c>
      <c r="M11" s="50">
        <f>(INDEX('S1'!$H$284:$AA$295,MATCH('Chart tables'!$D$4,'S1'!$B$284:$B$295,0),MATCH('Chart tables'!M$8,'S1'!$H$283:$AA$283,0))/1000000)+(INDEX('S1'!$H$299:$AA$310,MATCH('Chart tables'!$D$4,'S1'!$B$299:$B$310,0),MATCH('Chart tables'!M$8,'S1'!$H$298:$AA$298,0))/1000000)</f>
        <v>0</v>
      </c>
      <c r="N11" s="50">
        <f>(INDEX('S1'!$H$284:$AA$295,MATCH('Chart tables'!$D$4,'S1'!$B$284:$B$295,0),MATCH('Chart tables'!N$8,'S1'!$H$283:$AA$283,0))/1000000)+(INDEX('S1'!$H$299:$AA$310,MATCH('Chart tables'!$D$4,'S1'!$B$299:$B$310,0),MATCH('Chart tables'!N$8,'S1'!$H$298:$AA$298,0))/1000000)</f>
        <v>0</v>
      </c>
      <c r="O11" s="50">
        <f>(INDEX('S1'!$H$284:$AA$295,MATCH('Chart tables'!$D$4,'S1'!$B$284:$B$295,0),MATCH('Chart tables'!O$8,'S1'!$H$283:$AA$283,0))/1000000)+(INDEX('S1'!$H$299:$AA$310,MATCH('Chart tables'!$D$4,'S1'!$B$299:$B$310,0),MATCH('Chart tables'!O$8,'S1'!$H$298:$AA$298,0))/1000000)</f>
        <v>0</v>
      </c>
      <c r="P11" s="50">
        <f>(INDEX('S1'!$H$284:$AA$295,MATCH('Chart tables'!$D$4,'S1'!$B$284:$B$295,0),MATCH('Chart tables'!P$8,'S1'!$H$283:$AA$283,0))/1000000)+(INDEX('S1'!$H$299:$AA$310,MATCH('Chart tables'!$D$4,'S1'!$B$299:$B$310,0),MATCH('Chart tables'!P$8,'S1'!$H$298:$AA$298,0))/1000000)</f>
        <v>0</v>
      </c>
      <c r="Q11" s="50">
        <f>(INDEX('S1'!$H$284:$AA$295,MATCH('Chart tables'!$D$4,'S1'!$B$284:$B$295,0),MATCH('Chart tables'!Q$8,'S1'!$H$283:$AA$283,0))/1000000)+(INDEX('S1'!$H$299:$AA$310,MATCH('Chart tables'!$D$4,'S1'!$B$299:$B$310,0),MATCH('Chart tables'!Q$8,'S1'!$H$298:$AA$298,0))/1000000)</f>
        <v>0</v>
      </c>
      <c r="R11" s="50">
        <f>(INDEX('S1'!$H$284:$AA$295,MATCH('Chart tables'!$D$4,'S1'!$B$284:$B$295,0),MATCH('Chart tables'!R$8,'S1'!$H$283:$AA$283,0))/1000000)+(INDEX('S1'!$H$299:$AA$310,MATCH('Chart tables'!$D$4,'S1'!$B$299:$B$310,0),MATCH('Chart tables'!R$8,'S1'!$H$298:$AA$298,0))/1000000)</f>
        <v>0</v>
      </c>
      <c r="S11" s="50">
        <f>(INDEX('S1'!$H$284:$AA$295,MATCH('Chart tables'!$D$4,'S1'!$B$284:$B$295,0),MATCH('Chart tables'!S$8,'S1'!$H$283:$AA$283,0))/1000000)+(INDEX('S1'!$H$299:$AA$310,MATCH('Chart tables'!$D$4,'S1'!$B$299:$B$310,0),MATCH('Chart tables'!S$8,'S1'!$H$298:$AA$298,0))/1000000)</f>
        <v>0</v>
      </c>
      <c r="T11" s="50">
        <f>(INDEX('S1'!$H$284:$AA$295,MATCH('Chart tables'!$D$4,'S1'!$B$284:$B$295,0),MATCH('Chart tables'!T$8,'S1'!$H$283:$AA$283,0))/1000000)+(INDEX('S1'!$H$299:$AA$310,MATCH('Chart tables'!$D$4,'S1'!$B$299:$B$310,0),MATCH('Chart tables'!T$8,'S1'!$H$298:$AA$298,0))/1000000)</f>
        <v>0</v>
      </c>
      <c r="U11" s="50">
        <f>(INDEX('S1'!$H$284:$AA$295,MATCH('Chart tables'!$D$4,'S1'!$B$284:$B$295,0),MATCH('Chart tables'!U$8,'S1'!$H$283:$AA$283,0))/1000000)+(INDEX('S1'!$H$299:$AA$310,MATCH('Chart tables'!$D$4,'S1'!$B$299:$B$310,0),MATCH('Chart tables'!U$8,'S1'!$H$298:$AA$298,0))/1000000)</f>
        <v>0</v>
      </c>
      <c r="V11" s="50">
        <f>(INDEX('S1'!$H$284:$AA$295,MATCH('Chart tables'!$D$4,'S1'!$B$284:$B$295,0),MATCH('Chart tables'!V$8,'S1'!$H$283:$AA$283,0))/1000000)+(INDEX('S1'!$H$299:$AA$310,MATCH('Chart tables'!$D$4,'S1'!$B$299:$B$310,0),MATCH('Chart tables'!V$8,'S1'!$H$298:$AA$298,0))/1000000)</f>
        <v>0</v>
      </c>
      <c r="W11" s="50">
        <f>(INDEX('S1'!$H$284:$AA$295,MATCH('Chart tables'!$D$4,'S1'!$B$284:$B$295,0),MATCH('Chart tables'!W$8,'S1'!$H$283:$AA$283,0))/1000000)+(INDEX('S1'!$H$299:$AA$310,MATCH('Chart tables'!$D$4,'S1'!$B$299:$B$310,0),MATCH('Chart tables'!W$8,'S1'!$H$298:$AA$298,0))/1000000)</f>
        <v>0</v>
      </c>
      <c r="X11" s="50">
        <f>(INDEX('S1'!$H$284:$AA$295,MATCH('Chart tables'!$D$4,'S1'!$B$284:$B$295,0),MATCH('Chart tables'!X$8,'S1'!$H$283:$AA$283,0))/1000000)+(INDEX('S1'!$H$299:$AA$310,MATCH('Chart tables'!$D$4,'S1'!$B$299:$B$310,0),MATCH('Chart tables'!X$8,'S1'!$H$298:$AA$298,0))/1000000)</f>
        <v>0</v>
      </c>
      <c r="Y11" s="50" t="e">
        <f>(INDEX('S1'!$H$284:$AA$295,MATCH('Chart tables'!$D$4,'S1'!$B$284:$B$295,0),MATCH('Chart tables'!Y$8,'S1'!$H$283:$AA$283,0))/1000000)+(INDEX('S1'!$H$299:$AA$310,MATCH('Chart tables'!$D$4,'S1'!$B$299:$B$310,0),MATCH('Chart tables'!Y$8,'S1'!$H$298:$AA$298,0))/1000000)</f>
        <v>#N/A</v>
      </c>
      <c r="Z11" s="50" t="e">
        <f>(INDEX('S1'!$H$284:$AA$295,MATCH('Chart tables'!$D$4,'S1'!$B$284:$B$295,0),MATCH('Chart tables'!Z$8,'S1'!$H$283:$AA$283,0))/1000000)+(INDEX('S1'!$H$299:$AA$310,MATCH('Chart tables'!$D$4,'S1'!$B$299:$B$310,0),MATCH('Chart tables'!Z$8,'S1'!$H$298:$AA$298,0))/1000000)</f>
        <v>#N/A</v>
      </c>
      <c r="AA11" s="50" t="e">
        <f>(INDEX('S1'!$H$284:$AA$295,MATCH('Chart tables'!$D$4,'S1'!$B$284:$B$295,0),MATCH('Chart tables'!AA$8,'S1'!$H$283:$AA$283,0))/1000000)+(INDEX('S1'!$H$299:$AA$310,MATCH('Chart tables'!$D$4,'S1'!$B$299:$B$310,0),MATCH('Chart tables'!AA$8,'S1'!$H$298:$AA$298,0))/1000000)</f>
        <v>#N/A</v>
      </c>
      <c r="AB11" s="50" t="e">
        <f>(INDEX('S1'!$H$284:$AA$295,MATCH('Chart tables'!$D$4,'S1'!$B$284:$B$295,0),MATCH('Chart tables'!AB$8,'S1'!$H$283:$AA$283,0))/1000000)+(INDEX('S1'!$H$299:$AA$310,MATCH('Chart tables'!$D$4,'S1'!$B$299:$B$310,0),MATCH('Chart tables'!AB$8,'S1'!$H$298:$AA$298,0))/1000000)</f>
        <v>#N/A</v>
      </c>
      <c r="AC11" s="50" t="e">
        <f>(INDEX('S1'!$H$284:$AA$295,MATCH('Chart tables'!$D$4,'S1'!$B$284:$B$295,0),MATCH('Chart tables'!AC$8,'S1'!$H$283:$AA$283,0))/1000000)+(INDEX('S1'!$H$299:$AA$310,MATCH('Chart tables'!$D$4,'S1'!$B$299:$B$310,0),MATCH('Chart tables'!AC$8,'S1'!$H$298:$AA$298,0))/1000000)</f>
        <v>#N/A</v>
      </c>
      <c r="AD11" s="50" t="e">
        <f>(INDEX('S1'!$H$284:$AA$295,MATCH('Chart tables'!$D$4,'S1'!$B$284:$B$295,0),MATCH('Chart tables'!AD$8,'S1'!$H$283:$AA$283,0))/1000000)+(INDEX('S1'!$H$299:$AA$310,MATCH('Chart tables'!$D$4,'S1'!$B$299:$B$310,0),MATCH('Chart tables'!AD$8,'S1'!$H$298:$AA$298,0))/1000000)</f>
        <v>#N/A</v>
      </c>
      <c r="AE11" s="50" t="e">
        <f>(INDEX('S1'!$H$284:$AA$295,MATCH('Chart tables'!$D$4,'S1'!$B$284:$B$295,0),MATCH('Chart tables'!AE$8,'S1'!$H$283:$AA$283,0))/1000000)+(INDEX('S1'!$H$299:$AA$310,MATCH('Chart tables'!$D$4,'S1'!$B$299:$B$310,0),MATCH('Chart tables'!AE$8,'S1'!$H$298:$AA$298,0))/1000000)</f>
        <v>#N/A</v>
      </c>
      <c r="AF11" s="50" t="e">
        <f>(INDEX('S1'!$H$284:$AA$295,MATCH('Chart tables'!$D$4,'S1'!$B$284:$B$295,0),MATCH('Chart tables'!AF$8,'S1'!$H$283:$AA$283,0))/1000000)+(INDEX('S1'!$H$299:$AA$310,MATCH('Chart tables'!$D$4,'S1'!$B$299:$B$310,0),MATCH('Chart tables'!AF$8,'S1'!$H$298:$AA$298,0))/1000000)</f>
        <v>#N/A</v>
      </c>
      <c r="AG11" s="50" t="e">
        <f>(INDEX('S1'!$H$284:$AA$295,MATCH('Chart tables'!$D$4,'S1'!$B$284:$B$295,0),MATCH('Chart tables'!AG$8,'S1'!$H$283:$AA$283,0))/1000000)+(INDEX('S1'!$H$299:$AA$310,MATCH('Chart tables'!$D$4,'S1'!$B$299:$B$310,0),MATCH('Chart tables'!AG$8,'S1'!$H$298:$AA$298,0))/1000000)</f>
        <v>#N/A</v>
      </c>
      <c r="AH11" s="50" t="e">
        <f>(INDEX('S1'!$H$284:$AA$295,MATCH('Chart tables'!$D$4,'S1'!$B$284:$B$295,0),MATCH('Chart tables'!AH$8,'S1'!$H$283:$AA$283,0))/1000000)+(INDEX('S1'!$H$299:$AA$310,MATCH('Chart tables'!$D$4,'S1'!$B$299:$B$310,0),MATCH('Chart tables'!AH$8,'S1'!$H$298:$AA$298,0))/1000000)</f>
        <v>#N/A</v>
      </c>
    </row>
    <row r="12" spans="2:34" x14ac:dyDescent="0.2">
      <c r="B12" s="21" t="str">
        <f>'General inputs'!$B$84</f>
        <v>Avoided costs for non RIT-T proponent parties</v>
      </c>
      <c r="C12" s="5"/>
      <c r="D12" s="5"/>
      <c r="E12" s="50" t="e">
        <f>INDEX('S1'!$H$314:$AA$325,MATCH('Chart tables'!$D$4,'S1'!$B$314:$B$325,0),MATCH('Chart tables'!E$8,'S1'!$H$313:$AA$313,0))/1000000</f>
        <v>#VALUE!</v>
      </c>
      <c r="F12" s="50">
        <f>INDEX('S1'!$H$314:$AA$325,MATCH('Chart tables'!$D$4,'S1'!$B$314:$B$325,0),MATCH('Chart tables'!F$8,'S1'!$H$313:$AA$313,0))/1000000</f>
        <v>0</v>
      </c>
      <c r="G12" s="50">
        <f>INDEX('S1'!$H$314:$AA$325,MATCH('Chart tables'!$D$4,'S1'!$B$314:$B$325,0),MATCH('Chart tables'!G$8,'S1'!$H$313:$AA$313,0))/1000000</f>
        <v>0</v>
      </c>
      <c r="H12" s="50">
        <f>INDEX('S1'!$H$314:$AA$325,MATCH('Chart tables'!$D$4,'S1'!$B$314:$B$325,0),MATCH('Chart tables'!H$8,'S1'!$H$313:$AA$313,0))/1000000</f>
        <v>0</v>
      </c>
      <c r="I12" s="50">
        <f>INDEX('S1'!$H$314:$AA$325,MATCH('Chart tables'!$D$4,'S1'!$B$314:$B$325,0),MATCH('Chart tables'!I$8,'S1'!$H$313:$AA$313,0))/1000000</f>
        <v>0</v>
      </c>
      <c r="J12" s="50">
        <f>INDEX('S1'!$H$314:$AA$325,MATCH('Chart tables'!$D$4,'S1'!$B$314:$B$325,0),MATCH('Chart tables'!J$8,'S1'!$H$313:$AA$313,0))/1000000</f>
        <v>0</v>
      </c>
      <c r="K12" s="50">
        <f>INDEX('S1'!$H$314:$AA$325,MATCH('Chart tables'!$D$4,'S1'!$B$314:$B$325,0),MATCH('Chart tables'!K$8,'S1'!$H$313:$AA$313,0))/1000000</f>
        <v>0</v>
      </c>
      <c r="L12" s="50">
        <f>INDEX('S1'!$H$314:$AA$325,MATCH('Chart tables'!$D$4,'S1'!$B$314:$B$325,0),MATCH('Chart tables'!L$8,'S1'!$H$313:$AA$313,0))/1000000</f>
        <v>0</v>
      </c>
      <c r="M12" s="50">
        <f>INDEX('S1'!$H$314:$AA$325,MATCH('Chart tables'!$D$4,'S1'!$B$314:$B$325,0),MATCH('Chart tables'!M$8,'S1'!$H$313:$AA$313,0))/1000000</f>
        <v>0</v>
      </c>
      <c r="N12" s="50">
        <f>INDEX('S1'!$H$314:$AA$325,MATCH('Chart tables'!$D$4,'S1'!$B$314:$B$325,0),MATCH('Chart tables'!N$8,'S1'!$H$313:$AA$313,0))/1000000</f>
        <v>0</v>
      </c>
      <c r="O12" s="50">
        <f>INDEX('S1'!$H$314:$AA$325,MATCH('Chart tables'!$D$4,'S1'!$B$314:$B$325,0),MATCH('Chart tables'!O$8,'S1'!$H$313:$AA$313,0))/1000000</f>
        <v>0</v>
      </c>
      <c r="P12" s="50">
        <f>INDEX('S1'!$H$314:$AA$325,MATCH('Chart tables'!$D$4,'S1'!$B$314:$B$325,0),MATCH('Chart tables'!P$8,'S1'!$H$313:$AA$313,0))/1000000</f>
        <v>0</v>
      </c>
      <c r="Q12" s="50">
        <f>INDEX('S1'!$H$314:$AA$325,MATCH('Chart tables'!$D$4,'S1'!$B$314:$B$325,0),MATCH('Chart tables'!Q$8,'S1'!$H$313:$AA$313,0))/1000000</f>
        <v>0</v>
      </c>
      <c r="R12" s="50">
        <f>INDEX('S1'!$H$314:$AA$325,MATCH('Chart tables'!$D$4,'S1'!$B$314:$B$325,0),MATCH('Chart tables'!R$8,'S1'!$H$313:$AA$313,0))/1000000</f>
        <v>0</v>
      </c>
      <c r="S12" s="50">
        <f>INDEX('S1'!$H$314:$AA$325,MATCH('Chart tables'!$D$4,'S1'!$B$314:$B$325,0),MATCH('Chart tables'!S$8,'S1'!$H$313:$AA$313,0))/1000000</f>
        <v>0</v>
      </c>
      <c r="T12" s="50">
        <f>INDEX('S1'!$H$314:$AA$325,MATCH('Chart tables'!$D$4,'S1'!$B$314:$B$325,0),MATCH('Chart tables'!T$8,'S1'!$H$313:$AA$313,0))/1000000</f>
        <v>0</v>
      </c>
      <c r="U12" s="50">
        <f>INDEX('S1'!$H$314:$AA$325,MATCH('Chart tables'!$D$4,'S1'!$B$314:$B$325,0),MATCH('Chart tables'!U$8,'S1'!$H$313:$AA$313,0))/1000000</f>
        <v>0</v>
      </c>
      <c r="V12" s="50">
        <f>INDEX('S1'!$H$314:$AA$325,MATCH('Chart tables'!$D$4,'S1'!$B$314:$B$325,0),MATCH('Chart tables'!V$8,'S1'!$H$313:$AA$313,0))/1000000</f>
        <v>0</v>
      </c>
      <c r="W12" s="50">
        <f>INDEX('S1'!$H$314:$AA$325,MATCH('Chart tables'!$D$4,'S1'!$B$314:$B$325,0),MATCH('Chart tables'!W$8,'S1'!$H$313:$AA$313,0))/1000000</f>
        <v>0</v>
      </c>
      <c r="X12" s="50">
        <f>INDEX('S1'!$H$314:$AA$325,MATCH('Chart tables'!$D$4,'S1'!$B$314:$B$325,0),MATCH('Chart tables'!X$8,'S1'!$H$313:$AA$313,0))/1000000</f>
        <v>0</v>
      </c>
      <c r="Y12" s="50" t="e">
        <f>INDEX('S1'!$H$314:$AA$325,MATCH('Chart tables'!$D$4,'S1'!$B$314:$B$325,0),MATCH('Chart tables'!Y$8,'S1'!$H$313:$AA$313,0))/1000000</f>
        <v>#N/A</v>
      </c>
      <c r="Z12" s="50" t="e">
        <f>INDEX('S1'!$H$314:$AA$325,MATCH('Chart tables'!$D$4,'S1'!$B$314:$B$325,0),MATCH('Chart tables'!Z$8,'S1'!$H$313:$AA$313,0))/1000000</f>
        <v>#N/A</v>
      </c>
      <c r="AA12" s="50" t="e">
        <f>INDEX('S1'!$H$314:$AA$325,MATCH('Chart tables'!$D$4,'S1'!$B$314:$B$325,0),MATCH('Chart tables'!AA$8,'S1'!$H$313:$AA$313,0))/1000000</f>
        <v>#N/A</v>
      </c>
      <c r="AB12" s="50" t="e">
        <f>INDEX('S1'!$H$314:$AA$325,MATCH('Chart tables'!$D$4,'S1'!$B$314:$B$325,0),MATCH('Chart tables'!AB$8,'S1'!$H$313:$AA$313,0))/1000000</f>
        <v>#N/A</v>
      </c>
      <c r="AC12" s="50" t="e">
        <f>INDEX('S1'!$H$314:$AA$325,MATCH('Chart tables'!$D$4,'S1'!$B$314:$B$325,0),MATCH('Chart tables'!AC$8,'S1'!$H$313:$AA$313,0))/1000000</f>
        <v>#N/A</v>
      </c>
      <c r="AD12" s="50" t="e">
        <f>INDEX('S1'!$H$314:$AA$325,MATCH('Chart tables'!$D$4,'S1'!$B$314:$B$325,0),MATCH('Chart tables'!AD$8,'S1'!$H$313:$AA$313,0))/1000000</f>
        <v>#N/A</v>
      </c>
      <c r="AE12" s="50" t="e">
        <f>INDEX('S1'!$H$314:$AA$325,MATCH('Chart tables'!$D$4,'S1'!$B$314:$B$325,0),MATCH('Chart tables'!AE$8,'S1'!$H$313:$AA$313,0))/1000000</f>
        <v>#N/A</v>
      </c>
      <c r="AF12" s="50" t="e">
        <f>INDEX('S1'!$H$314:$AA$325,MATCH('Chart tables'!$D$4,'S1'!$B$314:$B$325,0),MATCH('Chart tables'!AF$8,'S1'!$H$313:$AA$313,0))/1000000</f>
        <v>#N/A</v>
      </c>
      <c r="AG12" s="50" t="e">
        <f>INDEX('S1'!$H$314:$AA$325,MATCH('Chart tables'!$D$4,'S1'!$B$314:$B$325,0),MATCH('Chart tables'!AG$8,'S1'!$H$313:$AA$313,0))/1000000</f>
        <v>#N/A</v>
      </c>
      <c r="AH12" s="50" t="e">
        <f>INDEX('S1'!$H$314:$AA$325,MATCH('Chart tables'!$D$4,'S1'!$B$314:$B$325,0),MATCH('Chart tables'!AH$8,'S1'!$H$313:$AA$313,0))/1000000</f>
        <v>#N/A</v>
      </c>
    </row>
    <row r="13" spans="2:34" x14ac:dyDescent="0.2">
      <c r="B13" s="21" t="str">
        <f>'General inputs'!$B$85</f>
        <v>Avoided unrelated TNSP expenditure (wood pole replacement)</v>
      </c>
      <c r="C13" s="5"/>
      <c r="D13" s="5"/>
      <c r="E13" s="50" t="e">
        <f>INDEX('S1'!$H$329:$AA$340,MATCH('Chart tables'!$D$4,'S1'!$B$329:$B$340,0),MATCH('Chart tables'!E$8,'S1'!$H$328:$AA$328,0))/1000000</f>
        <v>#VALUE!</v>
      </c>
      <c r="F13" s="50">
        <f>INDEX('S1'!$H$329:$AA$340,MATCH('Chart tables'!$D$4,'S1'!$B$329:$B$340,0),MATCH('Chart tables'!F$8,'S1'!$H$328:$AA$328,0))/1000000</f>
        <v>0</v>
      </c>
      <c r="G13" s="50">
        <f>INDEX('S1'!$H$329:$AA$340,MATCH('Chart tables'!$D$4,'S1'!$B$329:$B$340,0),MATCH('Chart tables'!G$8,'S1'!$H$328:$AA$328,0))/1000000</f>
        <v>0</v>
      </c>
      <c r="H13" s="50">
        <f>INDEX('S1'!$H$329:$AA$340,MATCH('Chart tables'!$D$4,'S1'!$B$329:$B$340,0),MATCH('Chart tables'!H$8,'S1'!$H$328:$AA$328,0))/1000000</f>
        <v>0</v>
      </c>
      <c r="I13" s="50">
        <f>INDEX('S1'!$H$329:$AA$340,MATCH('Chart tables'!$D$4,'S1'!$B$329:$B$340,0),MATCH('Chart tables'!I$8,'S1'!$H$328:$AA$328,0))/1000000</f>
        <v>0</v>
      </c>
      <c r="J13" s="50">
        <f>INDEX('S1'!$H$329:$AA$340,MATCH('Chart tables'!$D$4,'S1'!$B$329:$B$340,0),MATCH('Chart tables'!J$8,'S1'!$H$328:$AA$328,0))/1000000</f>
        <v>0</v>
      </c>
      <c r="K13" s="50">
        <f>INDEX('S1'!$H$329:$AA$340,MATCH('Chart tables'!$D$4,'S1'!$B$329:$B$340,0),MATCH('Chart tables'!K$8,'S1'!$H$328:$AA$328,0))/1000000</f>
        <v>0</v>
      </c>
      <c r="L13" s="50">
        <f>INDEX('S1'!$H$329:$AA$340,MATCH('Chart tables'!$D$4,'S1'!$B$329:$B$340,0),MATCH('Chart tables'!L$8,'S1'!$H$328:$AA$328,0))/1000000</f>
        <v>0</v>
      </c>
      <c r="M13" s="50">
        <f>INDEX('S1'!$H$329:$AA$340,MATCH('Chart tables'!$D$4,'S1'!$B$329:$B$340,0),MATCH('Chart tables'!M$8,'S1'!$H$328:$AA$328,0))/1000000</f>
        <v>0</v>
      </c>
      <c r="N13" s="50">
        <f>INDEX('S1'!$H$329:$AA$340,MATCH('Chart tables'!$D$4,'S1'!$B$329:$B$340,0),MATCH('Chart tables'!N$8,'S1'!$H$328:$AA$328,0))/1000000</f>
        <v>0</v>
      </c>
      <c r="O13" s="50">
        <f>INDEX('S1'!$H$329:$AA$340,MATCH('Chart tables'!$D$4,'S1'!$B$329:$B$340,0),MATCH('Chart tables'!O$8,'S1'!$H$328:$AA$328,0))/1000000</f>
        <v>0</v>
      </c>
      <c r="P13" s="50">
        <f>INDEX('S1'!$H$329:$AA$340,MATCH('Chart tables'!$D$4,'S1'!$B$329:$B$340,0),MATCH('Chart tables'!P$8,'S1'!$H$328:$AA$328,0))/1000000</f>
        <v>0</v>
      </c>
      <c r="Q13" s="50">
        <f>INDEX('S1'!$H$329:$AA$340,MATCH('Chart tables'!$D$4,'S1'!$B$329:$B$340,0),MATCH('Chart tables'!Q$8,'S1'!$H$328:$AA$328,0))/1000000</f>
        <v>0</v>
      </c>
      <c r="R13" s="50">
        <f>INDEX('S1'!$H$329:$AA$340,MATCH('Chart tables'!$D$4,'S1'!$B$329:$B$340,0),MATCH('Chart tables'!R$8,'S1'!$H$328:$AA$328,0))/1000000</f>
        <v>0</v>
      </c>
      <c r="S13" s="50">
        <f>INDEX('S1'!$H$329:$AA$340,MATCH('Chart tables'!$D$4,'S1'!$B$329:$B$340,0),MATCH('Chart tables'!S$8,'S1'!$H$328:$AA$328,0))/1000000</f>
        <v>0</v>
      </c>
      <c r="T13" s="50">
        <f>INDEX('S1'!$H$329:$AA$340,MATCH('Chart tables'!$D$4,'S1'!$B$329:$B$340,0),MATCH('Chart tables'!T$8,'S1'!$H$328:$AA$328,0))/1000000</f>
        <v>0</v>
      </c>
      <c r="U13" s="50">
        <f>INDEX('S1'!$H$329:$AA$340,MATCH('Chart tables'!$D$4,'S1'!$B$329:$B$340,0),MATCH('Chart tables'!U$8,'S1'!$H$328:$AA$328,0))/1000000</f>
        <v>0</v>
      </c>
      <c r="V13" s="50">
        <f>INDEX('S1'!$H$329:$AA$340,MATCH('Chart tables'!$D$4,'S1'!$B$329:$B$340,0),MATCH('Chart tables'!V$8,'S1'!$H$328:$AA$328,0))/1000000</f>
        <v>0</v>
      </c>
      <c r="W13" s="50">
        <f>INDEX('S1'!$H$329:$AA$340,MATCH('Chart tables'!$D$4,'S1'!$B$329:$B$340,0),MATCH('Chart tables'!W$8,'S1'!$H$328:$AA$328,0))/1000000</f>
        <v>0</v>
      </c>
      <c r="X13" s="50">
        <f>INDEX('S1'!$H$329:$AA$340,MATCH('Chart tables'!$D$4,'S1'!$B$329:$B$340,0),MATCH('Chart tables'!X$8,'S1'!$H$328:$AA$328,0))/1000000</f>
        <v>0</v>
      </c>
      <c r="Y13" s="50" t="e">
        <f>INDEX('S1'!$H$329:$AA$340,MATCH('Chart tables'!$D$4,'S1'!$B$329:$B$340,0),MATCH('Chart tables'!Y$8,'S1'!$H$328:$AA$328,0))/1000000</f>
        <v>#N/A</v>
      </c>
      <c r="Z13" s="50" t="e">
        <f>INDEX('S1'!$H$329:$AA$340,MATCH('Chart tables'!$D$4,'S1'!$B$329:$B$340,0),MATCH('Chart tables'!Z$8,'S1'!$H$328:$AA$328,0))/1000000</f>
        <v>#N/A</v>
      </c>
      <c r="AA13" s="50" t="e">
        <f>INDEX('S1'!$H$329:$AA$340,MATCH('Chart tables'!$D$4,'S1'!$B$329:$B$340,0),MATCH('Chart tables'!AA$8,'S1'!$H$328:$AA$328,0))/1000000</f>
        <v>#N/A</v>
      </c>
      <c r="AB13" s="50" t="e">
        <f>INDEX('S1'!$H$329:$AA$340,MATCH('Chart tables'!$D$4,'S1'!$B$329:$B$340,0),MATCH('Chart tables'!AB$8,'S1'!$H$328:$AA$328,0))/1000000</f>
        <v>#N/A</v>
      </c>
      <c r="AC13" s="50" t="e">
        <f>INDEX('S1'!$H$329:$AA$340,MATCH('Chart tables'!$D$4,'S1'!$B$329:$B$340,0),MATCH('Chart tables'!AC$8,'S1'!$H$328:$AA$328,0))/1000000</f>
        <v>#N/A</v>
      </c>
      <c r="AD13" s="50" t="e">
        <f>INDEX('S1'!$H$329:$AA$340,MATCH('Chart tables'!$D$4,'S1'!$B$329:$B$340,0),MATCH('Chart tables'!AD$8,'S1'!$H$328:$AA$328,0))/1000000</f>
        <v>#N/A</v>
      </c>
      <c r="AE13" s="50" t="e">
        <f>INDEX('S1'!$H$329:$AA$340,MATCH('Chart tables'!$D$4,'S1'!$B$329:$B$340,0),MATCH('Chart tables'!AE$8,'S1'!$H$328:$AA$328,0))/1000000</f>
        <v>#N/A</v>
      </c>
      <c r="AF13" s="50" t="e">
        <f>INDEX('S1'!$H$329:$AA$340,MATCH('Chart tables'!$D$4,'S1'!$B$329:$B$340,0),MATCH('Chart tables'!AF$8,'S1'!$H$328:$AA$328,0))/1000000</f>
        <v>#N/A</v>
      </c>
      <c r="AG13" s="50" t="e">
        <f>INDEX('S1'!$H$329:$AA$340,MATCH('Chart tables'!$D$4,'S1'!$B$329:$B$340,0),MATCH('Chart tables'!AG$8,'S1'!$H$328:$AA$328,0))/1000000</f>
        <v>#N/A</v>
      </c>
      <c r="AH13" s="50" t="e">
        <f>INDEX('S1'!$H$329:$AA$340,MATCH('Chart tables'!$D$4,'S1'!$B$329:$B$340,0),MATCH('Chart tables'!AH$8,'S1'!$H$328:$AA$328,0))/1000000</f>
        <v>#N/A</v>
      </c>
    </row>
    <row r="14" spans="2:34" x14ac:dyDescent="0.2">
      <c r="B14" s="21" t="str">
        <f>'General inputs'!$B$86</f>
        <v>Avoided unrelated TNSP expenditure (market benefits)</v>
      </c>
      <c r="C14" s="5"/>
      <c r="D14" s="5"/>
      <c r="E14" s="50" t="e">
        <f>INDEX('S1'!$H$344:$AA355,MATCH('Chart tables'!$D$4,'S1'!$B$344:$B$355,0),MATCH('Chart tables'!E$8,'S1'!$H$343:$AA$343,0))/1000000</f>
        <v>#VALUE!</v>
      </c>
      <c r="F14" s="50">
        <f>INDEX('S1'!$H$344:$AA355,MATCH('Chart tables'!$D$4,'S1'!$B$344:$B$355,0),MATCH('Chart tables'!F$8,'S1'!$H$343:$AA$343,0))/1000000</f>
        <v>0</v>
      </c>
      <c r="G14" s="50">
        <f>INDEX('S1'!$H$344:$AA355,MATCH('Chart tables'!$D$4,'S1'!$B$344:$B$355,0),MATCH('Chart tables'!G$8,'S1'!$H$343:$AA$343,0))/1000000</f>
        <v>0</v>
      </c>
      <c r="H14" s="50">
        <f>INDEX('S1'!$H$344:$AA355,MATCH('Chart tables'!$D$4,'S1'!$B$344:$B$355,0),MATCH('Chart tables'!H$8,'S1'!$H$343:$AA$343,0))/1000000</f>
        <v>0</v>
      </c>
      <c r="I14" s="50">
        <f>INDEX('S1'!$H$344:$AA355,MATCH('Chart tables'!$D$4,'S1'!$B$344:$B$355,0),MATCH('Chart tables'!I$8,'S1'!$H$343:$AA$343,0))/1000000</f>
        <v>0</v>
      </c>
      <c r="J14" s="50">
        <f>INDEX('S1'!$H$344:$AA355,MATCH('Chart tables'!$D$4,'S1'!$B$344:$B$355,0),MATCH('Chart tables'!J$8,'S1'!$H$343:$AA$343,0))/1000000</f>
        <v>0</v>
      </c>
      <c r="K14" s="50">
        <f>INDEX('S1'!$H$344:$AA355,MATCH('Chart tables'!$D$4,'S1'!$B$344:$B$355,0),MATCH('Chart tables'!K$8,'S1'!$H$343:$AA$343,0))/1000000</f>
        <v>0</v>
      </c>
      <c r="L14" s="50">
        <f>INDEX('S1'!$H$344:$AA355,MATCH('Chart tables'!$D$4,'S1'!$B$344:$B$355,0),MATCH('Chart tables'!L$8,'S1'!$H$343:$AA$343,0))/1000000</f>
        <v>0</v>
      </c>
      <c r="M14" s="50">
        <f>INDEX('S1'!$H$344:$AA355,MATCH('Chart tables'!$D$4,'S1'!$B$344:$B$355,0),MATCH('Chart tables'!M$8,'S1'!$H$343:$AA$343,0))/1000000</f>
        <v>0</v>
      </c>
      <c r="N14" s="50">
        <f>INDEX('S1'!$H$344:$AA355,MATCH('Chart tables'!$D$4,'S1'!$B$344:$B$355,0),MATCH('Chart tables'!N$8,'S1'!$H$343:$AA$343,0))/1000000</f>
        <v>0</v>
      </c>
      <c r="O14" s="50">
        <f>INDEX('S1'!$H$344:$AA355,MATCH('Chart tables'!$D$4,'S1'!$B$344:$B$355,0),MATCH('Chart tables'!O$8,'S1'!$H$343:$AA$343,0))/1000000</f>
        <v>0</v>
      </c>
      <c r="P14" s="50">
        <f>INDEX('S1'!$H$344:$AA355,MATCH('Chart tables'!$D$4,'S1'!$B$344:$B$355,0),MATCH('Chart tables'!P$8,'S1'!$H$343:$AA$343,0))/1000000</f>
        <v>0</v>
      </c>
      <c r="Q14" s="50">
        <f>INDEX('S1'!$H$344:$AA355,MATCH('Chart tables'!$D$4,'S1'!$B$344:$B$355,0),MATCH('Chart tables'!Q$8,'S1'!$H$343:$AA$343,0))/1000000</f>
        <v>0</v>
      </c>
      <c r="R14" s="50">
        <f>INDEX('S1'!$H$344:$AA355,MATCH('Chart tables'!$D$4,'S1'!$B$344:$B$355,0),MATCH('Chart tables'!R$8,'S1'!$H$343:$AA$343,0))/1000000</f>
        <v>0</v>
      </c>
      <c r="S14" s="50">
        <f>INDEX('S1'!$H$344:$AA355,MATCH('Chart tables'!$D$4,'S1'!$B$344:$B$355,0),MATCH('Chart tables'!S$8,'S1'!$H$343:$AA$343,0))/1000000</f>
        <v>0</v>
      </c>
      <c r="T14" s="50">
        <f>INDEX('S1'!$H$344:$AA355,MATCH('Chart tables'!$D$4,'S1'!$B$344:$B$355,0),MATCH('Chart tables'!T$8,'S1'!$H$343:$AA$343,0))/1000000</f>
        <v>0</v>
      </c>
      <c r="U14" s="50">
        <f>INDEX('S1'!$H$344:$AA355,MATCH('Chart tables'!$D$4,'S1'!$B$344:$B$355,0),MATCH('Chart tables'!U$8,'S1'!$H$343:$AA$343,0))/1000000</f>
        <v>0</v>
      </c>
      <c r="V14" s="50">
        <f>INDEX('S1'!$H$344:$AA355,MATCH('Chart tables'!$D$4,'S1'!$B$344:$B$355,0),MATCH('Chart tables'!V$8,'S1'!$H$343:$AA$343,0))/1000000</f>
        <v>0</v>
      </c>
      <c r="W14" s="50">
        <f>INDEX('S1'!$H$344:$AA355,MATCH('Chart tables'!$D$4,'S1'!$B$344:$B$355,0),MATCH('Chart tables'!W$8,'S1'!$H$343:$AA$343,0))/1000000</f>
        <v>0</v>
      </c>
      <c r="X14" s="50">
        <f>INDEX('S1'!$H$344:$AA355,MATCH('Chart tables'!$D$4,'S1'!$B$344:$B$355,0),MATCH('Chart tables'!X$8,'S1'!$H$343:$AA$343,0))/1000000</f>
        <v>0</v>
      </c>
      <c r="Y14" s="50" t="e">
        <f>INDEX('S1'!$H$344:$AA355,MATCH('Chart tables'!$D$4,'S1'!$B$344:$B$355,0),MATCH('Chart tables'!Y$8,'S1'!$H$343:$AA$343,0))/1000000</f>
        <v>#N/A</v>
      </c>
      <c r="Z14" s="50" t="e">
        <f>INDEX('S1'!$H$344:$AA355,MATCH('Chart tables'!$D$4,'S1'!$B$344:$B$355,0),MATCH('Chart tables'!Z$8,'S1'!$H$343:$AA$343,0))/1000000</f>
        <v>#N/A</v>
      </c>
      <c r="AA14" s="50" t="e">
        <f>INDEX('S1'!$H$344:$AA355,MATCH('Chart tables'!$D$4,'S1'!$B$344:$B$355,0),MATCH('Chart tables'!AA$8,'S1'!$H$343:$AA$343,0))/1000000</f>
        <v>#N/A</v>
      </c>
      <c r="AB14" s="50" t="e">
        <f>INDEX('S1'!$H$344:$AA355,MATCH('Chart tables'!$D$4,'S1'!$B$344:$B$355,0),MATCH('Chart tables'!AB$8,'S1'!$H$343:$AA$343,0))/1000000</f>
        <v>#N/A</v>
      </c>
      <c r="AC14" s="50" t="e">
        <f>INDEX('S1'!$H$344:$AA355,MATCH('Chart tables'!$D$4,'S1'!$B$344:$B$355,0),MATCH('Chart tables'!AC$8,'S1'!$H$343:$AA$343,0))/1000000</f>
        <v>#N/A</v>
      </c>
      <c r="AD14" s="50" t="e">
        <f>INDEX('S1'!$H$344:$AA355,MATCH('Chart tables'!$D$4,'S1'!$B$344:$B$355,0),MATCH('Chart tables'!AD$8,'S1'!$H$343:$AA$343,0))/1000000</f>
        <v>#N/A</v>
      </c>
      <c r="AE14" s="50" t="e">
        <f>INDEX('S1'!$H$344:$AA355,MATCH('Chart tables'!$D$4,'S1'!$B$344:$B$355,0),MATCH('Chart tables'!AE$8,'S1'!$H$343:$AA$343,0))/1000000</f>
        <v>#N/A</v>
      </c>
      <c r="AF14" s="50" t="e">
        <f>INDEX('S1'!$H$344:$AA355,MATCH('Chart tables'!$D$4,'S1'!$B$344:$B$355,0),MATCH('Chart tables'!AF$8,'S1'!$H$343:$AA$343,0))/1000000</f>
        <v>#N/A</v>
      </c>
      <c r="AG14" s="50" t="e">
        <f>INDEX('S1'!$H$344:$AA355,MATCH('Chart tables'!$D$4,'S1'!$B$344:$B$355,0),MATCH('Chart tables'!AG$8,'S1'!$H$343:$AA$343,0))/1000000</f>
        <v>#N/A</v>
      </c>
      <c r="AH14" s="50" t="e">
        <f>INDEX('S1'!$H$344:$AA355,MATCH('Chart tables'!$D$4,'S1'!$B$344:$B$355,0),MATCH('Chart tables'!AH$8,'S1'!$H$343:$AA$343,0))/1000000</f>
        <v>#N/A</v>
      </c>
    </row>
    <row r="15" spans="2:34" x14ac:dyDescent="0.2">
      <c r="B15" s="26"/>
    </row>
    <row r="16" spans="2:34" ht="15" x14ac:dyDescent="0.25">
      <c r="B16" s="52" t="str">
        <f>$D$4</f>
        <v>Option 5B</v>
      </c>
      <c r="C16" s="51" t="str">
        <f>'General inputs'!$I$78</f>
        <v>Low</v>
      </c>
      <c r="D16" s="51"/>
      <c r="E16" s="33">
        <f>FirstYear</f>
        <v>2023</v>
      </c>
      <c r="F16" s="33">
        <f t="shared" ref="F16:AH16" si="1">E16+1</f>
        <v>2024</v>
      </c>
      <c r="G16" s="33">
        <f t="shared" si="1"/>
        <v>2025</v>
      </c>
      <c r="H16" s="33">
        <f t="shared" si="1"/>
        <v>2026</v>
      </c>
      <c r="I16" s="33">
        <f t="shared" si="1"/>
        <v>2027</v>
      </c>
      <c r="J16" s="33">
        <f t="shared" si="1"/>
        <v>2028</v>
      </c>
      <c r="K16" s="33">
        <f t="shared" si="1"/>
        <v>2029</v>
      </c>
      <c r="L16" s="33">
        <f t="shared" si="1"/>
        <v>2030</v>
      </c>
      <c r="M16" s="33">
        <f t="shared" si="1"/>
        <v>2031</v>
      </c>
      <c r="N16" s="33">
        <f t="shared" si="1"/>
        <v>2032</v>
      </c>
      <c r="O16" s="33">
        <f t="shared" si="1"/>
        <v>2033</v>
      </c>
      <c r="P16" s="33">
        <f t="shared" si="1"/>
        <v>2034</v>
      </c>
      <c r="Q16" s="33">
        <f t="shared" si="1"/>
        <v>2035</v>
      </c>
      <c r="R16" s="33">
        <f t="shared" si="1"/>
        <v>2036</v>
      </c>
      <c r="S16" s="33">
        <f t="shared" si="1"/>
        <v>2037</v>
      </c>
      <c r="T16" s="33">
        <f t="shared" si="1"/>
        <v>2038</v>
      </c>
      <c r="U16" s="33">
        <f t="shared" si="1"/>
        <v>2039</v>
      </c>
      <c r="V16" s="33">
        <f t="shared" si="1"/>
        <v>2040</v>
      </c>
      <c r="W16" s="33">
        <f t="shared" si="1"/>
        <v>2041</v>
      </c>
      <c r="X16" s="33">
        <f t="shared" si="1"/>
        <v>2042</v>
      </c>
      <c r="Y16" s="33">
        <f t="shared" si="1"/>
        <v>2043</v>
      </c>
      <c r="Z16" s="33">
        <f t="shared" si="1"/>
        <v>2044</v>
      </c>
      <c r="AA16" s="33">
        <f t="shared" si="1"/>
        <v>2045</v>
      </c>
      <c r="AB16" s="33">
        <f t="shared" si="1"/>
        <v>2046</v>
      </c>
      <c r="AC16" s="33">
        <f t="shared" si="1"/>
        <v>2047</v>
      </c>
      <c r="AD16" s="33">
        <f t="shared" si="1"/>
        <v>2048</v>
      </c>
      <c r="AE16" s="33">
        <f t="shared" si="1"/>
        <v>2049</v>
      </c>
      <c r="AF16" s="33">
        <f t="shared" si="1"/>
        <v>2050</v>
      </c>
      <c r="AG16" s="33">
        <f t="shared" si="1"/>
        <v>2051</v>
      </c>
      <c r="AH16" s="33">
        <f t="shared" si="1"/>
        <v>2052</v>
      </c>
    </row>
    <row r="17" spans="2:34" x14ac:dyDescent="0.2">
      <c r="B17" s="21" t="str">
        <f>'General inputs'!$B$81</f>
        <v xml:space="preserve">Avoided fuel consumption from generation dispatch </v>
      </c>
      <c r="C17" s="5"/>
      <c r="D17" s="5"/>
      <c r="E17" s="50" t="e">
        <f>INDEX(#REF!,MATCH('Chart tables'!$D$4,#REF!,0),MATCH('Chart tables'!E$8,#REF!,0))/1000000</f>
        <v>#REF!</v>
      </c>
      <c r="F17" s="50" t="e">
        <f>INDEX(#REF!,MATCH('Chart tables'!$D$4,#REF!,0),MATCH('Chart tables'!F$8,#REF!,0))/1000000</f>
        <v>#REF!</v>
      </c>
      <c r="G17" s="50" t="e">
        <f>INDEX(#REF!,MATCH('Chart tables'!$D$4,#REF!,0),MATCH('Chart tables'!G$8,#REF!,0))/1000000</f>
        <v>#REF!</v>
      </c>
      <c r="H17" s="50" t="e">
        <f>INDEX(#REF!,MATCH('Chart tables'!$D$4,#REF!,0),MATCH('Chart tables'!H$8,#REF!,0))/1000000</f>
        <v>#REF!</v>
      </c>
      <c r="I17" s="50" t="e">
        <f>INDEX(#REF!,MATCH('Chart tables'!$D$4,#REF!,0),MATCH('Chart tables'!I$8,#REF!,0))/1000000</f>
        <v>#REF!</v>
      </c>
      <c r="J17" s="50" t="e">
        <f>INDEX(#REF!,MATCH('Chart tables'!$D$4,#REF!,0),MATCH('Chart tables'!J$8,#REF!,0))/1000000</f>
        <v>#REF!</v>
      </c>
      <c r="K17" s="50" t="e">
        <f>INDEX(#REF!,MATCH('Chart tables'!$D$4,#REF!,0),MATCH('Chart tables'!K$8,#REF!,0))/1000000</f>
        <v>#REF!</v>
      </c>
      <c r="L17" s="50" t="e">
        <f>INDEX(#REF!,MATCH('Chart tables'!$D$4,#REF!,0),MATCH('Chart tables'!L$8,#REF!,0))/1000000</f>
        <v>#REF!</v>
      </c>
      <c r="M17" s="50" t="e">
        <f>INDEX(#REF!,MATCH('Chart tables'!$D$4,#REF!,0),MATCH('Chart tables'!M$8,#REF!,0))/1000000</f>
        <v>#REF!</v>
      </c>
      <c r="N17" s="50" t="e">
        <f>INDEX(#REF!,MATCH('Chart tables'!$D$4,#REF!,0),MATCH('Chart tables'!N$8,#REF!,0))/1000000</f>
        <v>#REF!</v>
      </c>
      <c r="O17" s="50" t="e">
        <f>INDEX(#REF!,MATCH('Chart tables'!$D$4,#REF!,0),MATCH('Chart tables'!O$8,#REF!,0))/1000000</f>
        <v>#REF!</v>
      </c>
      <c r="P17" s="50" t="e">
        <f>INDEX(#REF!,MATCH('Chart tables'!$D$4,#REF!,0),MATCH('Chart tables'!P$8,#REF!,0))/1000000</f>
        <v>#REF!</v>
      </c>
      <c r="Q17" s="50" t="e">
        <f>INDEX(#REF!,MATCH('Chart tables'!$D$4,#REF!,0),MATCH('Chart tables'!Q$8,#REF!,0))/1000000</f>
        <v>#REF!</v>
      </c>
      <c r="R17" s="50" t="e">
        <f>INDEX(#REF!,MATCH('Chart tables'!$D$4,#REF!,0),MATCH('Chart tables'!R$8,#REF!,0))/1000000</f>
        <v>#REF!</v>
      </c>
      <c r="S17" s="50" t="e">
        <f>INDEX(#REF!,MATCH('Chart tables'!$D$4,#REF!,0),MATCH('Chart tables'!S$8,#REF!,0))/1000000</f>
        <v>#REF!</v>
      </c>
      <c r="T17" s="50" t="e">
        <f>INDEX(#REF!,MATCH('Chart tables'!$D$4,#REF!,0),MATCH('Chart tables'!T$8,#REF!,0))/1000000</f>
        <v>#REF!</v>
      </c>
      <c r="U17" s="50" t="e">
        <f>INDEX(#REF!,MATCH('Chart tables'!$D$4,#REF!,0),MATCH('Chart tables'!U$8,#REF!,0))/1000000</f>
        <v>#REF!</v>
      </c>
      <c r="V17" s="50" t="e">
        <f>INDEX(#REF!,MATCH('Chart tables'!$D$4,#REF!,0),MATCH('Chart tables'!V$8,#REF!,0))/1000000</f>
        <v>#REF!</v>
      </c>
      <c r="W17" s="50" t="e">
        <f>INDEX(#REF!,MATCH('Chart tables'!$D$4,#REF!,0),MATCH('Chart tables'!W$8,#REF!,0))/1000000</f>
        <v>#REF!</v>
      </c>
      <c r="X17" s="50" t="e">
        <f>INDEX(#REF!,MATCH('Chart tables'!$D$4,#REF!,0),MATCH('Chart tables'!X$8,#REF!,0))/1000000</f>
        <v>#REF!</v>
      </c>
      <c r="Y17" s="50" t="e">
        <f>INDEX(#REF!,MATCH('Chart tables'!$D$4,#REF!,0),MATCH('Chart tables'!Y$8,#REF!,0))/1000000</f>
        <v>#REF!</v>
      </c>
      <c r="Z17" s="50" t="e">
        <f>INDEX(#REF!,MATCH('Chart tables'!$D$4,#REF!,0),MATCH('Chart tables'!Z$8,#REF!,0))/1000000</f>
        <v>#REF!</v>
      </c>
      <c r="AA17" s="50" t="e">
        <f>INDEX(#REF!,MATCH('Chart tables'!$D$4,#REF!,0),MATCH('Chart tables'!AA$8,#REF!,0))/1000000</f>
        <v>#REF!</v>
      </c>
      <c r="AB17" s="50" t="e">
        <f>INDEX(#REF!,MATCH('Chart tables'!$D$4,#REF!,0),MATCH('Chart tables'!AB$8,#REF!,0))/1000000</f>
        <v>#REF!</v>
      </c>
      <c r="AC17" s="50" t="e">
        <f>INDEX(#REF!,MATCH('Chart tables'!$D$4,#REF!,0),MATCH('Chart tables'!AC$8,#REF!,0))/1000000</f>
        <v>#REF!</v>
      </c>
      <c r="AD17" s="50" t="e">
        <f>INDEX(#REF!,MATCH('Chart tables'!$D$4,#REF!,0),MATCH('Chart tables'!AD$8,#REF!,0))/1000000</f>
        <v>#REF!</v>
      </c>
      <c r="AE17" s="50" t="e">
        <f>INDEX(#REF!,MATCH('Chart tables'!$D$4,#REF!,0),MATCH('Chart tables'!AE$8,#REF!,0))/1000000</f>
        <v>#REF!</v>
      </c>
      <c r="AF17" s="50" t="e">
        <f>INDEX(#REF!,MATCH('Chart tables'!$D$4,#REF!,0),MATCH('Chart tables'!AF$8,#REF!,0))/1000000</f>
        <v>#REF!</v>
      </c>
      <c r="AG17" s="50" t="e">
        <f>INDEX(#REF!,MATCH('Chart tables'!$D$4,#REF!,0),MATCH('Chart tables'!AG$8,#REF!,0))/1000000</f>
        <v>#REF!</v>
      </c>
      <c r="AH17" s="50" t="e">
        <f>INDEX(#REF!,MATCH('Chart tables'!$D$4,#REF!,0),MATCH('Chart tables'!AH$8,#REF!,0))/1000000</f>
        <v>#REF!</v>
      </c>
    </row>
    <row r="18" spans="2:34" x14ac:dyDescent="0.2">
      <c r="B18" s="21" t="str">
        <f>'General inputs'!$B$82</f>
        <v xml:space="preserve">Avoided voluntary load curtailment </v>
      </c>
      <c r="C18" s="5"/>
      <c r="D18" s="5"/>
      <c r="E18" s="50" t="e">
        <f>INDEX(#REF!,MATCH('Chart tables'!$D$4,#REF!,0),MATCH('Chart tables'!E$8,#REF!,0))/1000000</f>
        <v>#REF!</v>
      </c>
      <c r="F18" s="50" t="e">
        <f>INDEX(#REF!,MATCH('Chart tables'!$D$4,#REF!,0),MATCH('Chart tables'!F$8,#REF!,0))/1000000</f>
        <v>#REF!</v>
      </c>
      <c r="G18" s="50" t="e">
        <f>INDEX(#REF!,MATCH('Chart tables'!$D$4,#REF!,0),MATCH('Chart tables'!G$8,#REF!,0))/1000000</f>
        <v>#REF!</v>
      </c>
      <c r="H18" s="50" t="e">
        <f>INDEX(#REF!,MATCH('Chart tables'!$D$4,#REF!,0),MATCH('Chart tables'!H$8,#REF!,0))/1000000</f>
        <v>#REF!</v>
      </c>
      <c r="I18" s="50" t="e">
        <f>INDEX(#REF!,MATCH('Chart tables'!$D$4,#REF!,0),MATCH('Chart tables'!I$8,#REF!,0))/1000000</f>
        <v>#REF!</v>
      </c>
      <c r="J18" s="50" t="e">
        <f>INDEX(#REF!,MATCH('Chart tables'!$D$4,#REF!,0),MATCH('Chart tables'!J$8,#REF!,0))/1000000</f>
        <v>#REF!</v>
      </c>
      <c r="K18" s="50" t="e">
        <f>INDEX(#REF!,MATCH('Chart tables'!$D$4,#REF!,0),MATCH('Chart tables'!K$8,#REF!,0))/1000000</f>
        <v>#REF!</v>
      </c>
      <c r="L18" s="50" t="e">
        <f>INDEX(#REF!,MATCH('Chart tables'!$D$4,#REF!,0),MATCH('Chart tables'!L$8,#REF!,0))/1000000</f>
        <v>#REF!</v>
      </c>
      <c r="M18" s="50" t="e">
        <f>INDEX(#REF!,MATCH('Chart tables'!$D$4,#REF!,0),MATCH('Chart tables'!M$8,#REF!,0))/1000000</f>
        <v>#REF!</v>
      </c>
      <c r="N18" s="50" t="e">
        <f>INDEX(#REF!,MATCH('Chart tables'!$D$4,#REF!,0),MATCH('Chart tables'!N$8,#REF!,0))/1000000</f>
        <v>#REF!</v>
      </c>
      <c r="O18" s="50" t="e">
        <f>INDEX(#REF!,MATCH('Chart tables'!$D$4,#REF!,0),MATCH('Chart tables'!O$8,#REF!,0))/1000000</f>
        <v>#REF!</v>
      </c>
      <c r="P18" s="50" t="e">
        <f>INDEX(#REF!,MATCH('Chart tables'!$D$4,#REF!,0),MATCH('Chart tables'!P$8,#REF!,0))/1000000</f>
        <v>#REF!</v>
      </c>
      <c r="Q18" s="50" t="e">
        <f>INDEX(#REF!,MATCH('Chart tables'!$D$4,#REF!,0),MATCH('Chart tables'!Q$8,#REF!,0))/1000000</f>
        <v>#REF!</v>
      </c>
      <c r="R18" s="50" t="e">
        <f>INDEX(#REF!,MATCH('Chart tables'!$D$4,#REF!,0),MATCH('Chart tables'!R$8,#REF!,0))/1000000</f>
        <v>#REF!</v>
      </c>
      <c r="S18" s="50" t="e">
        <f>INDEX(#REF!,MATCH('Chart tables'!$D$4,#REF!,0),MATCH('Chart tables'!S$8,#REF!,0))/1000000</f>
        <v>#REF!</v>
      </c>
      <c r="T18" s="50" t="e">
        <f>INDEX(#REF!,MATCH('Chart tables'!$D$4,#REF!,0),MATCH('Chart tables'!T$8,#REF!,0))/1000000</f>
        <v>#REF!</v>
      </c>
      <c r="U18" s="50" t="e">
        <f>INDEX(#REF!,MATCH('Chart tables'!$D$4,#REF!,0),MATCH('Chart tables'!U$8,#REF!,0))/1000000</f>
        <v>#REF!</v>
      </c>
      <c r="V18" s="50" t="e">
        <f>INDEX(#REF!,MATCH('Chart tables'!$D$4,#REF!,0),MATCH('Chart tables'!V$8,#REF!,0))/1000000</f>
        <v>#REF!</v>
      </c>
      <c r="W18" s="50" t="e">
        <f>INDEX(#REF!,MATCH('Chart tables'!$D$4,#REF!,0),MATCH('Chart tables'!W$8,#REF!,0))/1000000</f>
        <v>#REF!</v>
      </c>
      <c r="X18" s="50" t="e">
        <f>INDEX(#REF!,MATCH('Chart tables'!$D$4,#REF!,0),MATCH('Chart tables'!X$8,#REF!,0))/1000000</f>
        <v>#REF!</v>
      </c>
      <c r="Y18" s="50" t="e">
        <f>INDEX(#REF!,MATCH('Chart tables'!$D$4,#REF!,0),MATCH('Chart tables'!Y$8,#REF!,0))/1000000</f>
        <v>#REF!</v>
      </c>
      <c r="Z18" s="50" t="e">
        <f>INDEX(#REF!,MATCH('Chart tables'!$D$4,#REF!,0),MATCH('Chart tables'!Z$8,#REF!,0))/1000000</f>
        <v>#REF!</v>
      </c>
      <c r="AA18" s="50" t="e">
        <f>INDEX(#REF!,MATCH('Chart tables'!$D$4,#REF!,0),MATCH('Chart tables'!AA$8,#REF!,0))/1000000</f>
        <v>#REF!</v>
      </c>
      <c r="AB18" s="50" t="e">
        <f>INDEX(#REF!,MATCH('Chart tables'!$D$4,#REF!,0),MATCH('Chart tables'!AB$8,#REF!,0))/1000000</f>
        <v>#REF!</v>
      </c>
      <c r="AC18" s="50" t="e">
        <f>INDEX(#REF!,MATCH('Chart tables'!$D$4,#REF!,0),MATCH('Chart tables'!AC$8,#REF!,0))/1000000</f>
        <v>#REF!</v>
      </c>
      <c r="AD18" s="50" t="e">
        <f>INDEX(#REF!,MATCH('Chart tables'!$D$4,#REF!,0),MATCH('Chart tables'!AD$8,#REF!,0))/1000000</f>
        <v>#REF!</v>
      </c>
      <c r="AE18" s="50" t="e">
        <f>INDEX(#REF!,MATCH('Chart tables'!$D$4,#REF!,0),MATCH('Chart tables'!AE$8,#REF!,0))/1000000</f>
        <v>#REF!</v>
      </c>
      <c r="AF18" s="50" t="e">
        <f>INDEX(#REF!,MATCH('Chart tables'!$D$4,#REF!,0),MATCH('Chart tables'!AF$8,#REF!,0))/1000000</f>
        <v>#REF!</v>
      </c>
      <c r="AG18" s="50" t="e">
        <f>INDEX(#REF!,MATCH('Chart tables'!$D$4,#REF!,0),MATCH('Chart tables'!AG$8,#REF!,0))/1000000</f>
        <v>#REF!</v>
      </c>
      <c r="AH18" s="50" t="e">
        <f>INDEX(#REF!,MATCH('Chart tables'!$D$4,#REF!,0),MATCH('Chart tables'!AH$8,#REF!,0))/1000000</f>
        <v>#REF!</v>
      </c>
    </row>
    <row r="19" spans="2:34" x14ac:dyDescent="0.2">
      <c r="B19" s="21" t="str">
        <f>'General inputs'!$B$83</f>
        <v>Avoided involuntary load shedding</v>
      </c>
      <c r="C19" s="5"/>
      <c r="D19" s="5"/>
      <c r="E19" s="50" t="e">
        <f>(INDEX(#REF!,MATCH('Chart tables'!$D$4,#REF!,0),MATCH('Chart tables'!E$8,#REF!,0))/1000000)+(INDEX(#REF!,MATCH('Chart tables'!$D$4,#REF!,0),MATCH('Chart tables'!E$8,#REF!,0))/1000000)</f>
        <v>#REF!</v>
      </c>
      <c r="F19" s="50" t="e">
        <f>(INDEX(#REF!,MATCH('Chart tables'!$D$4,#REF!,0),MATCH('Chart tables'!F$8,#REF!,0))/1000000)+(INDEX(#REF!,MATCH('Chart tables'!$D$4,#REF!,0),MATCH('Chart tables'!F$8,#REF!,0))/1000000)</f>
        <v>#REF!</v>
      </c>
      <c r="G19" s="50" t="e">
        <f>(INDEX(#REF!,MATCH('Chart tables'!$D$4,#REF!,0),MATCH('Chart tables'!G$8,#REF!,0))/1000000)+(INDEX(#REF!,MATCH('Chart tables'!$D$4,#REF!,0),MATCH('Chart tables'!G$8,#REF!,0))/1000000)</f>
        <v>#REF!</v>
      </c>
      <c r="H19" s="50" t="e">
        <f>(INDEX(#REF!,MATCH('Chart tables'!$D$4,#REF!,0),MATCH('Chart tables'!H$8,#REF!,0))/1000000)+(INDEX(#REF!,MATCH('Chart tables'!$D$4,#REF!,0),MATCH('Chart tables'!H$8,#REF!,0))/1000000)</f>
        <v>#REF!</v>
      </c>
      <c r="I19" s="50" t="e">
        <f>(INDEX(#REF!,MATCH('Chart tables'!$D$4,#REF!,0),MATCH('Chart tables'!I$8,#REF!,0))/1000000)+(INDEX(#REF!,MATCH('Chart tables'!$D$4,#REF!,0),MATCH('Chart tables'!I$8,#REF!,0))/1000000)</f>
        <v>#REF!</v>
      </c>
      <c r="J19" s="50" t="e">
        <f>(INDEX(#REF!,MATCH('Chart tables'!$D$4,#REF!,0),MATCH('Chart tables'!J$8,#REF!,0))/1000000)+(INDEX(#REF!,MATCH('Chart tables'!$D$4,#REF!,0),MATCH('Chart tables'!J$8,#REF!,0))/1000000)</f>
        <v>#REF!</v>
      </c>
      <c r="K19" s="50" t="e">
        <f>(INDEX(#REF!,MATCH('Chart tables'!$D$4,#REF!,0),MATCH('Chart tables'!K$8,#REF!,0))/1000000)+(INDEX(#REF!,MATCH('Chart tables'!$D$4,#REF!,0),MATCH('Chart tables'!K$8,#REF!,0))/1000000)</f>
        <v>#REF!</v>
      </c>
      <c r="L19" s="50" t="e">
        <f>(INDEX(#REF!,MATCH('Chart tables'!$D$4,#REF!,0),MATCH('Chart tables'!L$8,#REF!,0))/1000000)+(INDEX(#REF!,MATCH('Chart tables'!$D$4,#REF!,0),MATCH('Chart tables'!L$8,#REF!,0))/1000000)</f>
        <v>#REF!</v>
      </c>
      <c r="M19" s="50" t="e">
        <f>(INDEX(#REF!,MATCH('Chart tables'!$D$4,#REF!,0),MATCH('Chart tables'!M$8,#REF!,0))/1000000)+(INDEX(#REF!,MATCH('Chart tables'!$D$4,#REF!,0),MATCH('Chart tables'!M$8,#REF!,0))/1000000)</f>
        <v>#REF!</v>
      </c>
      <c r="N19" s="50" t="e">
        <f>(INDEX(#REF!,MATCH('Chart tables'!$D$4,#REF!,0),MATCH('Chart tables'!N$8,#REF!,0))/1000000)+(INDEX(#REF!,MATCH('Chart tables'!$D$4,#REF!,0),MATCH('Chart tables'!N$8,#REF!,0))/1000000)</f>
        <v>#REF!</v>
      </c>
      <c r="O19" s="50" t="e">
        <f>(INDEX(#REF!,MATCH('Chart tables'!$D$4,#REF!,0),MATCH('Chart tables'!O$8,#REF!,0))/1000000)+(INDEX(#REF!,MATCH('Chart tables'!$D$4,#REF!,0),MATCH('Chart tables'!O$8,#REF!,0))/1000000)</f>
        <v>#REF!</v>
      </c>
      <c r="P19" s="50" t="e">
        <f>(INDEX(#REF!,MATCH('Chart tables'!$D$4,#REF!,0),MATCH('Chart tables'!P$8,#REF!,0))/1000000)+(INDEX(#REF!,MATCH('Chart tables'!$D$4,#REF!,0),MATCH('Chart tables'!P$8,#REF!,0))/1000000)</f>
        <v>#REF!</v>
      </c>
      <c r="Q19" s="50" t="e">
        <f>(INDEX(#REF!,MATCH('Chart tables'!$D$4,#REF!,0),MATCH('Chart tables'!Q$8,#REF!,0))/1000000)+(INDEX(#REF!,MATCH('Chart tables'!$D$4,#REF!,0),MATCH('Chart tables'!Q$8,#REF!,0))/1000000)</f>
        <v>#REF!</v>
      </c>
      <c r="R19" s="50" t="e">
        <f>(INDEX(#REF!,MATCH('Chart tables'!$D$4,#REF!,0),MATCH('Chart tables'!R$8,#REF!,0))/1000000)+(INDEX(#REF!,MATCH('Chart tables'!$D$4,#REF!,0),MATCH('Chart tables'!R$8,#REF!,0))/1000000)</f>
        <v>#REF!</v>
      </c>
      <c r="S19" s="50" t="e">
        <f>(INDEX(#REF!,MATCH('Chart tables'!$D$4,#REF!,0),MATCH('Chart tables'!S$8,#REF!,0))/1000000)+(INDEX(#REF!,MATCH('Chart tables'!$D$4,#REF!,0),MATCH('Chart tables'!S$8,#REF!,0))/1000000)</f>
        <v>#REF!</v>
      </c>
      <c r="T19" s="50" t="e">
        <f>(INDEX(#REF!,MATCH('Chart tables'!$D$4,#REF!,0),MATCH('Chart tables'!T$8,#REF!,0))/1000000)+(INDEX(#REF!,MATCH('Chart tables'!$D$4,#REF!,0),MATCH('Chart tables'!T$8,#REF!,0))/1000000)</f>
        <v>#REF!</v>
      </c>
      <c r="U19" s="50" t="e">
        <f>(INDEX(#REF!,MATCH('Chart tables'!$D$4,#REF!,0),MATCH('Chart tables'!U$8,#REF!,0))/1000000)+(INDEX(#REF!,MATCH('Chart tables'!$D$4,#REF!,0),MATCH('Chart tables'!U$8,#REF!,0))/1000000)</f>
        <v>#REF!</v>
      </c>
      <c r="V19" s="50" t="e">
        <f>(INDEX(#REF!,MATCH('Chart tables'!$D$4,#REF!,0),MATCH('Chart tables'!V$8,#REF!,0))/1000000)+(INDEX(#REF!,MATCH('Chart tables'!$D$4,#REF!,0),MATCH('Chart tables'!V$8,#REF!,0))/1000000)</f>
        <v>#REF!</v>
      </c>
      <c r="W19" s="50" t="e">
        <f>(INDEX(#REF!,MATCH('Chart tables'!$D$4,#REF!,0),MATCH('Chart tables'!W$8,#REF!,0))/1000000)+(INDEX(#REF!,MATCH('Chart tables'!$D$4,#REF!,0),MATCH('Chart tables'!W$8,#REF!,0))/1000000)</f>
        <v>#REF!</v>
      </c>
      <c r="X19" s="50" t="e">
        <f>(INDEX(#REF!,MATCH('Chart tables'!$D$4,#REF!,0),MATCH('Chart tables'!X$8,#REF!,0))/1000000)+(INDEX(#REF!,MATCH('Chart tables'!$D$4,#REF!,0),MATCH('Chart tables'!X$8,#REF!,0))/1000000)</f>
        <v>#REF!</v>
      </c>
      <c r="Y19" s="50" t="e">
        <f>(INDEX(#REF!,MATCH('Chart tables'!$D$4,#REF!,0),MATCH('Chart tables'!Y$8,#REF!,0))/1000000)+(INDEX(#REF!,MATCH('Chart tables'!$D$4,#REF!,0),MATCH('Chart tables'!Y$8,#REF!,0))/1000000)</f>
        <v>#REF!</v>
      </c>
      <c r="Z19" s="50" t="e">
        <f>(INDEX(#REF!,MATCH('Chart tables'!$D$4,#REF!,0),MATCH('Chart tables'!Z$8,#REF!,0))/1000000)+(INDEX(#REF!,MATCH('Chart tables'!$D$4,#REF!,0),MATCH('Chart tables'!Z$8,#REF!,0))/1000000)</f>
        <v>#REF!</v>
      </c>
      <c r="AA19" s="50" t="e">
        <f>(INDEX(#REF!,MATCH('Chart tables'!$D$4,#REF!,0),MATCH('Chart tables'!AA$8,#REF!,0))/1000000)+(INDEX(#REF!,MATCH('Chart tables'!$D$4,#REF!,0),MATCH('Chart tables'!AA$8,#REF!,0))/1000000)</f>
        <v>#REF!</v>
      </c>
      <c r="AB19" s="50" t="e">
        <f>(INDEX(#REF!,MATCH('Chart tables'!$D$4,#REF!,0),MATCH('Chart tables'!AB$8,#REF!,0))/1000000)+(INDEX(#REF!,MATCH('Chart tables'!$D$4,#REF!,0),MATCH('Chart tables'!AB$8,#REF!,0))/1000000)</f>
        <v>#REF!</v>
      </c>
      <c r="AC19" s="50" t="e">
        <f>(INDEX(#REF!,MATCH('Chart tables'!$D$4,#REF!,0),MATCH('Chart tables'!AC$8,#REF!,0))/1000000)+(INDEX(#REF!,MATCH('Chart tables'!$D$4,#REF!,0),MATCH('Chart tables'!AC$8,#REF!,0))/1000000)</f>
        <v>#REF!</v>
      </c>
      <c r="AD19" s="50" t="e">
        <f>(INDEX(#REF!,MATCH('Chart tables'!$D$4,#REF!,0),MATCH('Chart tables'!AD$8,#REF!,0))/1000000)+(INDEX(#REF!,MATCH('Chart tables'!$D$4,#REF!,0),MATCH('Chart tables'!AD$8,#REF!,0))/1000000)</f>
        <v>#REF!</v>
      </c>
      <c r="AE19" s="50" t="e">
        <f>(INDEX(#REF!,MATCH('Chart tables'!$D$4,#REF!,0),MATCH('Chart tables'!AE$8,#REF!,0))/1000000)+(INDEX(#REF!,MATCH('Chart tables'!$D$4,#REF!,0),MATCH('Chart tables'!AE$8,#REF!,0))/1000000)</f>
        <v>#REF!</v>
      </c>
      <c r="AF19" s="50" t="e">
        <f>(INDEX(#REF!,MATCH('Chart tables'!$D$4,#REF!,0),MATCH('Chart tables'!AF$8,#REF!,0))/1000000)+(INDEX(#REF!,MATCH('Chart tables'!$D$4,#REF!,0),MATCH('Chart tables'!AF$8,#REF!,0))/1000000)</f>
        <v>#REF!</v>
      </c>
      <c r="AG19" s="50" t="e">
        <f>(INDEX(#REF!,MATCH('Chart tables'!$D$4,#REF!,0),MATCH('Chart tables'!AG$8,#REF!,0))/1000000)+(INDEX(#REF!,MATCH('Chart tables'!$D$4,#REF!,0),MATCH('Chart tables'!AG$8,#REF!,0))/1000000)</f>
        <v>#REF!</v>
      </c>
      <c r="AH19" s="50" t="e">
        <f>(INDEX(#REF!,MATCH('Chart tables'!$D$4,#REF!,0),MATCH('Chart tables'!AH$8,#REF!,0))/1000000)+(INDEX(#REF!,MATCH('Chart tables'!$D$4,#REF!,0),MATCH('Chart tables'!AH$8,#REF!,0))/1000000)</f>
        <v>#REF!</v>
      </c>
    </row>
    <row r="20" spans="2:34" x14ac:dyDescent="0.2">
      <c r="B20" s="21" t="str">
        <f>'General inputs'!$B$84</f>
        <v>Avoided costs for non RIT-T proponent parties</v>
      </c>
      <c r="C20" s="5"/>
      <c r="D20" s="5"/>
      <c r="E20" s="50" t="e">
        <f>INDEX(#REF!,MATCH('Chart tables'!$D$4,#REF!,0),MATCH('Chart tables'!E$8,#REF!,0))/1000000</f>
        <v>#REF!</v>
      </c>
      <c r="F20" s="50" t="e">
        <f>INDEX(#REF!,MATCH('Chart tables'!$D$4,#REF!,0),MATCH('Chart tables'!F$8,#REF!,0))/1000000</f>
        <v>#REF!</v>
      </c>
      <c r="G20" s="50" t="e">
        <f>INDEX(#REF!,MATCH('Chart tables'!$D$4,#REF!,0),MATCH('Chart tables'!G$8,#REF!,0))/1000000</f>
        <v>#REF!</v>
      </c>
      <c r="H20" s="50" t="e">
        <f>INDEX(#REF!,MATCH('Chart tables'!$D$4,#REF!,0),MATCH('Chart tables'!H$8,#REF!,0))/1000000</f>
        <v>#REF!</v>
      </c>
      <c r="I20" s="50" t="e">
        <f>INDEX(#REF!,MATCH('Chart tables'!$D$4,#REF!,0),MATCH('Chart tables'!I$8,#REF!,0))/1000000</f>
        <v>#REF!</v>
      </c>
      <c r="J20" s="50" t="e">
        <f>INDEX(#REF!,MATCH('Chart tables'!$D$4,#REF!,0),MATCH('Chart tables'!J$8,#REF!,0))/1000000</f>
        <v>#REF!</v>
      </c>
      <c r="K20" s="50" t="e">
        <f>INDEX(#REF!,MATCH('Chart tables'!$D$4,#REF!,0),MATCH('Chart tables'!K$8,#REF!,0))/1000000</f>
        <v>#REF!</v>
      </c>
      <c r="L20" s="50" t="e">
        <f>INDEX(#REF!,MATCH('Chart tables'!$D$4,#REF!,0),MATCH('Chart tables'!L$8,#REF!,0))/1000000</f>
        <v>#REF!</v>
      </c>
      <c r="M20" s="50" t="e">
        <f>INDEX(#REF!,MATCH('Chart tables'!$D$4,#REF!,0),MATCH('Chart tables'!M$8,#REF!,0))/1000000</f>
        <v>#REF!</v>
      </c>
      <c r="N20" s="50" t="e">
        <f>INDEX(#REF!,MATCH('Chart tables'!$D$4,#REF!,0),MATCH('Chart tables'!N$8,#REF!,0))/1000000</f>
        <v>#REF!</v>
      </c>
      <c r="O20" s="50" t="e">
        <f>INDEX(#REF!,MATCH('Chart tables'!$D$4,#REF!,0),MATCH('Chart tables'!O$8,#REF!,0))/1000000</f>
        <v>#REF!</v>
      </c>
      <c r="P20" s="50" t="e">
        <f>INDEX(#REF!,MATCH('Chart tables'!$D$4,#REF!,0),MATCH('Chart tables'!P$8,#REF!,0))/1000000</f>
        <v>#REF!</v>
      </c>
      <c r="Q20" s="50" t="e">
        <f>INDEX(#REF!,MATCH('Chart tables'!$D$4,#REF!,0),MATCH('Chart tables'!Q$8,#REF!,0))/1000000</f>
        <v>#REF!</v>
      </c>
      <c r="R20" s="50" t="e">
        <f>INDEX(#REF!,MATCH('Chart tables'!$D$4,#REF!,0),MATCH('Chart tables'!R$8,#REF!,0))/1000000</f>
        <v>#REF!</v>
      </c>
      <c r="S20" s="50" t="e">
        <f>INDEX(#REF!,MATCH('Chart tables'!$D$4,#REF!,0),MATCH('Chart tables'!S$8,#REF!,0))/1000000</f>
        <v>#REF!</v>
      </c>
      <c r="T20" s="50" t="e">
        <f>INDEX(#REF!,MATCH('Chart tables'!$D$4,#REF!,0),MATCH('Chart tables'!T$8,#REF!,0))/1000000</f>
        <v>#REF!</v>
      </c>
      <c r="U20" s="50" t="e">
        <f>INDEX(#REF!,MATCH('Chart tables'!$D$4,#REF!,0),MATCH('Chart tables'!U$8,#REF!,0))/1000000</f>
        <v>#REF!</v>
      </c>
      <c r="V20" s="50" t="e">
        <f>INDEX(#REF!,MATCH('Chart tables'!$D$4,#REF!,0),MATCH('Chart tables'!V$8,#REF!,0))/1000000</f>
        <v>#REF!</v>
      </c>
      <c r="W20" s="50" t="e">
        <f>INDEX(#REF!,MATCH('Chart tables'!$D$4,#REF!,0),MATCH('Chart tables'!W$8,#REF!,0))/1000000</f>
        <v>#REF!</v>
      </c>
      <c r="X20" s="50" t="e">
        <f>INDEX(#REF!,MATCH('Chart tables'!$D$4,#REF!,0),MATCH('Chart tables'!X$8,#REF!,0))/1000000</f>
        <v>#REF!</v>
      </c>
      <c r="Y20" s="50" t="e">
        <f>INDEX(#REF!,MATCH('Chart tables'!$D$4,#REF!,0),MATCH('Chart tables'!Y$8,#REF!,0))/1000000</f>
        <v>#REF!</v>
      </c>
      <c r="Z20" s="50" t="e">
        <f>INDEX(#REF!,MATCH('Chart tables'!$D$4,#REF!,0),MATCH('Chart tables'!Z$8,#REF!,0))/1000000</f>
        <v>#REF!</v>
      </c>
      <c r="AA20" s="50" t="e">
        <f>INDEX(#REF!,MATCH('Chart tables'!$D$4,#REF!,0),MATCH('Chart tables'!AA$8,#REF!,0))/1000000</f>
        <v>#REF!</v>
      </c>
      <c r="AB20" s="50" t="e">
        <f>INDEX(#REF!,MATCH('Chart tables'!$D$4,#REF!,0),MATCH('Chart tables'!AB$8,#REF!,0))/1000000</f>
        <v>#REF!</v>
      </c>
      <c r="AC20" s="50" t="e">
        <f>INDEX(#REF!,MATCH('Chart tables'!$D$4,#REF!,0),MATCH('Chart tables'!AC$8,#REF!,0))/1000000</f>
        <v>#REF!</v>
      </c>
      <c r="AD20" s="50" t="e">
        <f>INDEX(#REF!,MATCH('Chart tables'!$D$4,#REF!,0),MATCH('Chart tables'!AD$8,#REF!,0))/1000000</f>
        <v>#REF!</v>
      </c>
      <c r="AE20" s="50" t="e">
        <f>INDEX(#REF!,MATCH('Chart tables'!$D$4,#REF!,0),MATCH('Chart tables'!AE$8,#REF!,0))/1000000</f>
        <v>#REF!</v>
      </c>
      <c r="AF20" s="50" t="e">
        <f>INDEX(#REF!,MATCH('Chart tables'!$D$4,#REF!,0),MATCH('Chart tables'!AF$8,#REF!,0))/1000000</f>
        <v>#REF!</v>
      </c>
      <c r="AG20" s="50" t="e">
        <f>INDEX(#REF!,MATCH('Chart tables'!$D$4,#REF!,0),MATCH('Chart tables'!AG$8,#REF!,0))/1000000</f>
        <v>#REF!</v>
      </c>
      <c r="AH20" s="50" t="e">
        <f>INDEX(#REF!,MATCH('Chart tables'!$D$4,#REF!,0),MATCH('Chart tables'!AH$8,#REF!,0))/1000000</f>
        <v>#REF!</v>
      </c>
    </row>
    <row r="21" spans="2:34" x14ac:dyDescent="0.2">
      <c r="B21" s="21" t="str">
        <f>'General inputs'!$B$85</f>
        <v>Avoided unrelated TNSP expenditure (wood pole replacement)</v>
      </c>
      <c r="C21" s="5"/>
      <c r="D21" s="5"/>
      <c r="E21" s="50" t="e">
        <f>INDEX(#REF!,MATCH('Chart tables'!$D$4,#REF!,0),MATCH('Chart tables'!E$8,#REF!,0))/1000000</f>
        <v>#REF!</v>
      </c>
      <c r="F21" s="50" t="e">
        <f>INDEX(#REF!,MATCH('Chart tables'!$D$4,#REF!,0),MATCH('Chart tables'!F$8,#REF!,0))/1000000</f>
        <v>#REF!</v>
      </c>
      <c r="G21" s="50" t="e">
        <f>INDEX(#REF!,MATCH('Chart tables'!$D$4,#REF!,0),MATCH('Chart tables'!G$8,#REF!,0))/1000000</f>
        <v>#REF!</v>
      </c>
      <c r="H21" s="50" t="e">
        <f>INDEX(#REF!,MATCH('Chart tables'!$D$4,#REF!,0),MATCH('Chart tables'!H$8,#REF!,0))/1000000</f>
        <v>#REF!</v>
      </c>
      <c r="I21" s="50" t="e">
        <f>INDEX(#REF!,MATCH('Chart tables'!$D$4,#REF!,0),MATCH('Chart tables'!I$8,#REF!,0))/1000000</f>
        <v>#REF!</v>
      </c>
      <c r="J21" s="50" t="e">
        <f>INDEX(#REF!,MATCH('Chart tables'!$D$4,#REF!,0),MATCH('Chart tables'!J$8,#REF!,0))/1000000</f>
        <v>#REF!</v>
      </c>
      <c r="K21" s="50" t="e">
        <f>INDEX(#REF!,MATCH('Chart tables'!$D$4,#REF!,0),MATCH('Chart tables'!K$8,#REF!,0))/1000000</f>
        <v>#REF!</v>
      </c>
      <c r="L21" s="50" t="e">
        <f>INDEX(#REF!,MATCH('Chart tables'!$D$4,#REF!,0),MATCH('Chart tables'!L$8,#REF!,0))/1000000</f>
        <v>#REF!</v>
      </c>
      <c r="M21" s="50" t="e">
        <f>INDEX(#REF!,MATCH('Chart tables'!$D$4,#REF!,0),MATCH('Chart tables'!M$8,#REF!,0))/1000000</f>
        <v>#REF!</v>
      </c>
      <c r="N21" s="50" t="e">
        <f>INDEX(#REF!,MATCH('Chart tables'!$D$4,#REF!,0),MATCH('Chart tables'!N$8,#REF!,0))/1000000</f>
        <v>#REF!</v>
      </c>
      <c r="O21" s="50" t="e">
        <f>INDEX(#REF!,MATCH('Chart tables'!$D$4,#REF!,0),MATCH('Chart tables'!O$8,#REF!,0))/1000000</f>
        <v>#REF!</v>
      </c>
      <c r="P21" s="50" t="e">
        <f>INDEX(#REF!,MATCH('Chart tables'!$D$4,#REF!,0),MATCH('Chart tables'!P$8,#REF!,0))/1000000</f>
        <v>#REF!</v>
      </c>
      <c r="Q21" s="50" t="e">
        <f>INDEX(#REF!,MATCH('Chart tables'!$D$4,#REF!,0),MATCH('Chart tables'!Q$8,#REF!,0))/1000000</f>
        <v>#REF!</v>
      </c>
      <c r="R21" s="50" t="e">
        <f>INDEX(#REF!,MATCH('Chart tables'!$D$4,#REF!,0),MATCH('Chart tables'!R$8,#REF!,0))/1000000</f>
        <v>#REF!</v>
      </c>
      <c r="S21" s="50" t="e">
        <f>INDEX(#REF!,MATCH('Chart tables'!$D$4,#REF!,0),MATCH('Chart tables'!S$8,#REF!,0))/1000000</f>
        <v>#REF!</v>
      </c>
      <c r="T21" s="50" t="e">
        <f>INDEX(#REF!,MATCH('Chart tables'!$D$4,#REF!,0),MATCH('Chart tables'!T$8,#REF!,0))/1000000</f>
        <v>#REF!</v>
      </c>
      <c r="U21" s="50" t="e">
        <f>INDEX(#REF!,MATCH('Chart tables'!$D$4,#REF!,0),MATCH('Chart tables'!U$8,#REF!,0))/1000000</f>
        <v>#REF!</v>
      </c>
      <c r="V21" s="50" t="e">
        <f>INDEX(#REF!,MATCH('Chart tables'!$D$4,#REF!,0),MATCH('Chart tables'!V$8,#REF!,0))/1000000</f>
        <v>#REF!</v>
      </c>
      <c r="W21" s="50" t="e">
        <f>INDEX(#REF!,MATCH('Chart tables'!$D$4,#REF!,0),MATCH('Chart tables'!W$8,#REF!,0))/1000000</f>
        <v>#REF!</v>
      </c>
      <c r="X21" s="50" t="e">
        <f>INDEX(#REF!,MATCH('Chart tables'!$D$4,#REF!,0),MATCH('Chart tables'!X$8,#REF!,0))/1000000</f>
        <v>#REF!</v>
      </c>
      <c r="Y21" s="50" t="e">
        <f>INDEX(#REF!,MATCH('Chart tables'!$D$4,#REF!,0),MATCH('Chart tables'!Y$8,#REF!,0))/1000000</f>
        <v>#REF!</v>
      </c>
      <c r="Z21" s="50" t="e">
        <f>INDEX(#REF!,MATCH('Chart tables'!$D$4,#REF!,0),MATCH('Chart tables'!Z$8,#REF!,0))/1000000</f>
        <v>#REF!</v>
      </c>
      <c r="AA21" s="50" t="e">
        <f>INDEX(#REF!,MATCH('Chart tables'!$D$4,#REF!,0),MATCH('Chart tables'!AA$8,#REF!,0))/1000000</f>
        <v>#REF!</v>
      </c>
      <c r="AB21" s="50" t="e">
        <f>INDEX(#REF!,MATCH('Chart tables'!$D$4,#REF!,0),MATCH('Chart tables'!AB$8,#REF!,0))/1000000</f>
        <v>#REF!</v>
      </c>
      <c r="AC21" s="50" t="e">
        <f>INDEX(#REF!,MATCH('Chart tables'!$D$4,#REF!,0),MATCH('Chart tables'!AC$8,#REF!,0))/1000000</f>
        <v>#REF!</v>
      </c>
      <c r="AD21" s="50" t="e">
        <f>INDEX(#REF!,MATCH('Chart tables'!$D$4,#REF!,0),MATCH('Chart tables'!AD$8,#REF!,0))/1000000</f>
        <v>#REF!</v>
      </c>
      <c r="AE21" s="50" t="e">
        <f>INDEX(#REF!,MATCH('Chart tables'!$D$4,#REF!,0),MATCH('Chart tables'!AE$8,#REF!,0))/1000000</f>
        <v>#REF!</v>
      </c>
      <c r="AF21" s="50" t="e">
        <f>INDEX(#REF!,MATCH('Chart tables'!$D$4,#REF!,0),MATCH('Chart tables'!AF$8,#REF!,0))/1000000</f>
        <v>#REF!</v>
      </c>
      <c r="AG21" s="50" t="e">
        <f>INDEX(#REF!,MATCH('Chart tables'!$D$4,#REF!,0),MATCH('Chart tables'!AG$8,#REF!,0))/1000000</f>
        <v>#REF!</v>
      </c>
      <c r="AH21" s="50" t="e">
        <f>INDEX(#REF!,MATCH('Chart tables'!$D$4,#REF!,0),MATCH('Chart tables'!AH$8,#REF!,0))/1000000</f>
        <v>#REF!</v>
      </c>
    </row>
    <row r="22" spans="2:34" x14ac:dyDescent="0.2">
      <c r="B22" s="21" t="str">
        <f>'General inputs'!$B$86</f>
        <v>Avoided unrelated TNSP expenditure (market benefits)</v>
      </c>
      <c r="C22" s="5"/>
      <c r="D22" s="5"/>
      <c r="E22" s="50" t="e">
        <f>INDEX(#REF!,MATCH('Chart tables'!$D$4,#REF!,0),MATCH('Chart tables'!E$8,#REF!,0))/1000000</f>
        <v>#REF!</v>
      </c>
      <c r="F22" s="50" t="e">
        <f>INDEX(#REF!,MATCH('Chart tables'!$D$4,#REF!,0),MATCH('Chart tables'!F$8,#REF!,0))/1000000</f>
        <v>#REF!</v>
      </c>
      <c r="G22" s="50" t="e">
        <f>INDEX(#REF!,MATCH('Chart tables'!$D$4,#REF!,0),MATCH('Chart tables'!G$8,#REF!,0))/1000000</f>
        <v>#REF!</v>
      </c>
      <c r="H22" s="50" t="e">
        <f>INDEX(#REF!,MATCH('Chart tables'!$D$4,#REF!,0),MATCH('Chart tables'!H$8,#REF!,0))/1000000</f>
        <v>#REF!</v>
      </c>
      <c r="I22" s="50" t="e">
        <f>INDEX(#REF!,MATCH('Chart tables'!$D$4,#REF!,0),MATCH('Chart tables'!I$8,#REF!,0))/1000000</f>
        <v>#REF!</v>
      </c>
      <c r="J22" s="50" t="e">
        <f>INDEX(#REF!,MATCH('Chart tables'!$D$4,#REF!,0),MATCH('Chart tables'!J$8,#REF!,0))/1000000</f>
        <v>#REF!</v>
      </c>
      <c r="K22" s="50" t="e">
        <f>INDEX(#REF!,MATCH('Chart tables'!$D$4,#REF!,0),MATCH('Chart tables'!K$8,#REF!,0))/1000000</f>
        <v>#REF!</v>
      </c>
      <c r="L22" s="50" t="e">
        <f>INDEX(#REF!,MATCH('Chart tables'!$D$4,#REF!,0),MATCH('Chart tables'!L$8,#REF!,0))/1000000</f>
        <v>#REF!</v>
      </c>
      <c r="M22" s="50" t="e">
        <f>INDEX(#REF!,MATCH('Chart tables'!$D$4,#REF!,0),MATCH('Chart tables'!M$8,#REF!,0))/1000000</f>
        <v>#REF!</v>
      </c>
      <c r="N22" s="50" t="e">
        <f>INDEX(#REF!,MATCH('Chart tables'!$D$4,#REF!,0),MATCH('Chart tables'!N$8,#REF!,0))/1000000</f>
        <v>#REF!</v>
      </c>
      <c r="O22" s="50" t="e">
        <f>INDEX(#REF!,MATCH('Chart tables'!$D$4,#REF!,0),MATCH('Chart tables'!O$8,#REF!,0))/1000000</f>
        <v>#REF!</v>
      </c>
      <c r="P22" s="50" t="e">
        <f>INDEX(#REF!,MATCH('Chart tables'!$D$4,#REF!,0),MATCH('Chart tables'!P$8,#REF!,0))/1000000</f>
        <v>#REF!</v>
      </c>
      <c r="Q22" s="50" t="e">
        <f>INDEX(#REF!,MATCH('Chart tables'!$D$4,#REF!,0),MATCH('Chart tables'!Q$8,#REF!,0))/1000000</f>
        <v>#REF!</v>
      </c>
      <c r="R22" s="50" t="e">
        <f>INDEX(#REF!,MATCH('Chart tables'!$D$4,#REF!,0),MATCH('Chart tables'!R$8,#REF!,0))/1000000</f>
        <v>#REF!</v>
      </c>
      <c r="S22" s="50" t="e">
        <f>INDEX(#REF!,MATCH('Chart tables'!$D$4,#REF!,0),MATCH('Chart tables'!S$8,#REF!,0))/1000000</f>
        <v>#REF!</v>
      </c>
      <c r="T22" s="50" t="e">
        <f>INDEX(#REF!,MATCH('Chart tables'!$D$4,#REF!,0),MATCH('Chart tables'!T$8,#REF!,0))/1000000</f>
        <v>#REF!</v>
      </c>
      <c r="U22" s="50" t="e">
        <f>INDEX(#REF!,MATCH('Chart tables'!$D$4,#REF!,0),MATCH('Chart tables'!U$8,#REF!,0))/1000000</f>
        <v>#REF!</v>
      </c>
      <c r="V22" s="50" t="e">
        <f>INDEX(#REF!,MATCH('Chart tables'!$D$4,#REF!,0),MATCH('Chart tables'!V$8,#REF!,0))/1000000</f>
        <v>#REF!</v>
      </c>
      <c r="W22" s="50" t="e">
        <f>INDEX(#REF!,MATCH('Chart tables'!$D$4,#REF!,0),MATCH('Chart tables'!W$8,#REF!,0))/1000000</f>
        <v>#REF!</v>
      </c>
      <c r="X22" s="50" t="e">
        <f>INDEX(#REF!,MATCH('Chart tables'!$D$4,#REF!,0),MATCH('Chart tables'!X$8,#REF!,0))/1000000</f>
        <v>#REF!</v>
      </c>
      <c r="Y22" s="50" t="e">
        <f>INDEX(#REF!,MATCH('Chart tables'!$D$4,#REF!,0),MATCH('Chart tables'!Y$8,#REF!,0))/1000000</f>
        <v>#REF!</v>
      </c>
      <c r="Z22" s="50" t="e">
        <f>INDEX(#REF!,MATCH('Chart tables'!$D$4,#REF!,0),MATCH('Chart tables'!Z$8,#REF!,0))/1000000</f>
        <v>#REF!</v>
      </c>
      <c r="AA22" s="50" t="e">
        <f>INDEX(#REF!,MATCH('Chart tables'!$D$4,#REF!,0),MATCH('Chart tables'!AA$8,#REF!,0))/1000000</f>
        <v>#REF!</v>
      </c>
      <c r="AB22" s="50" t="e">
        <f>INDEX(#REF!,MATCH('Chart tables'!$D$4,#REF!,0),MATCH('Chart tables'!AB$8,#REF!,0))/1000000</f>
        <v>#REF!</v>
      </c>
      <c r="AC22" s="50" t="e">
        <f>INDEX(#REF!,MATCH('Chart tables'!$D$4,#REF!,0),MATCH('Chart tables'!AC$8,#REF!,0))/1000000</f>
        <v>#REF!</v>
      </c>
      <c r="AD22" s="50" t="e">
        <f>INDEX(#REF!,MATCH('Chart tables'!$D$4,#REF!,0),MATCH('Chart tables'!AD$8,#REF!,0))/1000000</f>
        <v>#REF!</v>
      </c>
      <c r="AE22" s="50" t="e">
        <f>INDEX(#REF!,MATCH('Chart tables'!$D$4,#REF!,0),MATCH('Chart tables'!AE$8,#REF!,0))/1000000</f>
        <v>#REF!</v>
      </c>
      <c r="AF22" s="50" t="e">
        <f>INDEX(#REF!,MATCH('Chart tables'!$D$4,#REF!,0),MATCH('Chart tables'!AF$8,#REF!,0))/1000000</f>
        <v>#REF!</v>
      </c>
      <c r="AG22" s="50" t="e">
        <f>INDEX(#REF!,MATCH('Chart tables'!$D$4,#REF!,0),MATCH('Chart tables'!AG$8,#REF!,0))/1000000</f>
        <v>#REF!</v>
      </c>
      <c r="AH22" s="50" t="e">
        <f>INDEX(#REF!,MATCH('Chart tables'!$D$4,#REF!,0),MATCH('Chart tables'!AH$8,#REF!,0))/1000000</f>
        <v>#REF!</v>
      </c>
    </row>
    <row r="24" spans="2:34" ht="15" x14ac:dyDescent="0.25">
      <c r="B24" s="52" t="str">
        <f>$D$4</f>
        <v>Option 5B</v>
      </c>
      <c r="C24" s="51" t="str">
        <f>'General inputs'!$I$79</f>
        <v>High</v>
      </c>
      <c r="D24" s="51"/>
      <c r="E24" s="33">
        <f>FirstYear</f>
        <v>2023</v>
      </c>
      <c r="F24" s="33">
        <f t="shared" ref="F24:AH24" si="2">E24+1</f>
        <v>2024</v>
      </c>
      <c r="G24" s="33">
        <f t="shared" si="2"/>
        <v>2025</v>
      </c>
      <c r="H24" s="33">
        <f t="shared" si="2"/>
        <v>2026</v>
      </c>
      <c r="I24" s="33">
        <f t="shared" si="2"/>
        <v>2027</v>
      </c>
      <c r="J24" s="33">
        <f t="shared" si="2"/>
        <v>2028</v>
      </c>
      <c r="K24" s="33">
        <f t="shared" si="2"/>
        <v>2029</v>
      </c>
      <c r="L24" s="33">
        <f t="shared" si="2"/>
        <v>2030</v>
      </c>
      <c r="M24" s="33">
        <f t="shared" si="2"/>
        <v>2031</v>
      </c>
      <c r="N24" s="33">
        <f t="shared" si="2"/>
        <v>2032</v>
      </c>
      <c r="O24" s="33">
        <f t="shared" si="2"/>
        <v>2033</v>
      </c>
      <c r="P24" s="33">
        <f t="shared" si="2"/>
        <v>2034</v>
      </c>
      <c r="Q24" s="33">
        <f t="shared" si="2"/>
        <v>2035</v>
      </c>
      <c r="R24" s="33">
        <f t="shared" si="2"/>
        <v>2036</v>
      </c>
      <c r="S24" s="33">
        <f t="shared" si="2"/>
        <v>2037</v>
      </c>
      <c r="T24" s="33">
        <f t="shared" si="2"/>
        <v>2038</v>
      </c>
      <c r="U24" s="33">
        <f t="shared" si="2"/>
        <v>2039</v>
      </c>
      <c r="V24" s="33">
        <f t="shared" si="2"/>
        <v>2040</v>
      </c>
      <c r="W24" s="33">
        <f t="shared" si="2"/>
        <v>2041</v>
      </c>
      <c r="X24" s="33">
        <f t="shared" si="2"/>
        <v>2042</v>
      </c>
      <c r="Y24" s="33">
        <f t="shared" si="2"/>
        <v>2043</v>
      </c>
      <c r="Z24" s="33">
        <f t="shared" si="2"/>
        <v>2044</v>
      </c>
      <c r="AA24" s="33">
        <f t="shared" si="2"/>
        <v>2045</v>
      </c>
      <c r="AB24" s="33">
        <f t="shared" si="2"/>
        <v>2046</v>
      </c>
      <c r="AC24" s="33">
        <f t="shared" si="2"/>
        <v>2047</v>
      </c>
      <c r="AD24" s="33">
        <f t="shared" si="2"/>
        <v>2048</v>
      </c>
      <c r="AE24" s="33">
        <f t="shared" si="2"/>
        <v>2049</v>
      </c>
      <c r="AF24" s="33">
        <f t="shared" si="2"/>
        <v>2050</v>
      </c>
      <c r="AG24" s="33">
        <f t="shared" si="2"/>
        <v>2051</v>
      </c>
      <c r="AH24" s="33">
        <f t="shared" si="2"/>
        <v>2052</v>
      </c>
    </row>
    <row r="25" spans="2:34" x14ac:dyDescent="0.2">
      <c r="B25" s="21" t="str">
        <f>'General inputs'!$B$81</f>
        <v xml:space="preserve">Avoided fuel consumption from generation dispatch </v>
      </c>
      <c r="C25" s="5"/>
      <c r="D25" s="5"/>
      <c r="E25" s="50" t="e">
        <f>INDEX(#REF!,MATCH('Chart tables'!$D$4,#REF!,0),MATCH('Chart tables'!E$8,#REF!,0))/1000000</f>
        <v>#REF!</v>
      </c>
      <c r="F25" s="50" t="e">
        <f>INDEX(#REF!,MATCH('Chart tables'!$D$4,#REF!,0),MATCH('Chart tables'!F$8,#REF!,0))/1000000</f>
        <v>#REF!</v>
      </c>
      <c r="G25" s="50" t="e">
        <f>INDEX(#REF!,MATCH('Chart tables'!$D$4,#REF!,0),MATCH('Chart tables'!G$8,#REF!,0))/1000000</f>
        <v>#REF!</v>
      </c>
      <c r="H25" s="50" t="e">
        <f>INDEX(#REF!,MATCH('Chart tables'!$D$4,#REF!,0),MATCH('Chart tables'!H$8,#REF!,0))/1000000</f>
        <v>#REF!</v>
      </c>
      <c r="I25" s="50" t="e">
        <f>INDEX(#REF!,MATCH('Chart tables'!$D$4,#REF!,0),MATCH('Chart tables'!I$8,#REF!,0))/1000000</f>
        <v>#REF!</v>
      </c>
      <c r="J25" s="50" t="e">
        <f>INDEX(#REF!,MATCH('Chart tables'!$D$4,#REF!,0),MATCH('Chart tables'!J$8,#REF!,0))/1000000</f>
        <v>#REF!</v>
      </c>
      <c r="K25" s="50" t="e">
        <f>INDEX(#REF!,MATCH('Chart tables'!$D$4,#REF!,0),MATCH('Chart tables'!K$8,#REF!,0))/1000000</f>
        <v>#REF!</v>
      </c>
      <c r="L25" s="50" t="e">
        <f>INDEX(#REF!,MATCH('Chart tables'!$D$4,#REF!,0),MATCH('Chart tables'!L$8,#REF!,0))/1000000</f>
        <v>#REF!</v>
      </c>
      <c r="M25" s="50" t="e">
        <f>INDEX(#REF!,MATCH('Chart tables'!$D$4,#REF!,0),MATCH('Chart tables'!M$8,#REF!,0))/1000000</f>
        <v>#REF!</v>
      </c>
      <c r="N25" s="50" t="e">
        <f>INDEX(#REF!,MATCH('Chart tables'!$D$4,#REF!,0),MATCH('Chart tables'!N$8,#REF!,0))/1000000</f>
        <v>#REF!</v>
      </c>
      <c r="O25" s="50" t="e">
        <f>INDEX(#REF!,MATCH('Chart tables'!$D$4,#REF!,0),MATCH('Chart tables'!O$8,#REF!,0))/1000000</f>
        <v>#REF!</v>
      </c>
      <c r="P25" s="50" t="e">
        <f>INDEX(#REF!,MATCH('Chart tables'!$D$4,#REF!,0),MATCH('Chart tables'!P$8,#REF!,0))/1000000</f>
        <v>#REF!</v>
      </c>
      <c r="Q25" s="50" t="e">
        <f>INDEX(#REF!,MATCH('Chart tables'!$D$4,#REF!,0),MATCH('Chart tables'!Q$8,#REF!,0))/1000000</f>
        <v>#REF!</v>
      </c>
      <c r="R25" s="50" t="e">
        <f>INDEX(#REF!,MATCH('Chart tables'!$D$4,#REF!,0),MATCH('Chart tables'!R$8,#REF!,0))/1000000</f>
        <v>#REF!</v>
      </c>
      <c r="S25" s="50" t="e">
        <f>INDEX(#REF!,MATCH('Chart tables'!$D$4,#REF!,0),MATCH('Chart tables'!S$8,#REF!,0))/1000000</f>
        <v>#REF!</v>
      </c>
      <c r="T25" s="50" t="e">
        <f>INDEX(#REF!,MATCH('Chart tables'!$D$4,#REF!,0),MATCH('Chart tables'!T$8,#REF!,0))/1000000</f>
        <v>#REF!</v>
      </c>
      <c r="U25" s="50" t="e">
        <f>INDEX(#REF!,MATCH('Chart tables'!$D$4,#REF!,0),MATCH('Chart tables'!U$8,#REF!,0))/1000000</f>
        <v>#REF!</v>
      </c>
      <c r="V25" s="50" t="e">
        <f>INDEX(#REF!,MATCH('Chart tables'!$D$4,#REF!,0),MATCH('Chart tables'!V$8,#REF!,0))/1000000</f>
        <v>#REF!</v>
      </c>
      <c r="W25" s="50" t="e">
        <f>INDEX(#REF!,MATCH('Chart tables'!$D$4,#REF!,0),MATCH('Chart tables'!W$8,#REF!,0))/1000000</f>
        <v>#REF!</v>
      </c>
      <c r="X25" s="50" t="e">
        <f>INDEX(#REF!,MATCH('Chart tables'!$D$4,#REF!,0),MATCH('Chart tables'!X$8,#REF!,0))/1000000</f>
        <v>#REF!</v>
      </c>
      <c r="Y25" s="50" t="e">
        <f>INDEX(#REF!,MATCH('Chart tables'!$D$4,#REF!,0),MATCH('Chart tables'!Y$8,#REF!,0))/1000000</f>
        <v>#REF!</v>
      </c>
      <c r="Z25" s="50" t="e">
        <f>INDEX(#REF!,MATCH('Chart tables'!$D$4,#REF!,0),MATCH('Chart tables'!Z$8,#REF!,0))/1000000</f>
        <v>#REF!</v>
      </c>
      <c r="AA25" s="50" t="e">
        <f>INDEX(#REF!,MATCH('Chart tables'!$D$4,#REF!,0),MATCH('Chart tables'!AA$8,#REF!,0))/1000000</f>
        <v>#REF!</v>
      </c>
      <c r="AB25" s="50" t="e">
        <f>INDEX(#REF!,MATCH('Chart tables'!$D$4,#REF!,0),MATCH('Chart tables'!AB$8,#REF!,0))/1000000</f>
        <v>#REF!</v>
      </c>
      <c r="AC25" s="50" t="e">
        <f>INDEX(#REF!,MATCH('Chart tables'!$D$4,#REF!,0),MATCH('Chart tables'!AC$8,#REF!,0))/1000000</f>
        <v>#REF!</v>
      </c>
      <c r="AD25" s="50" t="e">
        <f>INDEX(#REF!,MATCH('Chart tables'!$D$4,#REF!,0),MATCH('Chart tables'!AD$8,#REF!,0))/1000000</f>
        <v>#REF!</v>
      </c>
      <c r="AE25" s="50" t="e">
        <f>INDEX(#REF!,MATCH('Chart tables'!$D$4,#REF!,0),MATCH('Chart tables'!AE$8,#REF!,0))/1000000</f>
        <v>#REF!</v>
      </c>
      <c r="AF25" s="50" t="e">
        <f>INDEX(#REF!,MATCH('Chart tables'!$D$4,#REF!,0),MATCH('Chart tables'!AF$8,#REF!,0))/1000000</f>
        <v>#REF!</v>
      </c>
      <c r="AG25" s="50" t="e">
        <f>INDEX(#REF!,MATCH('Chart tables'!$D$4,#REF!,0),MATCH('Chart tables'!AG$8,#REF!,0))/1000000</f>
        <v>#REF!</v>
      </c>
      <c r="AH25" s="50" t="e">
        <f>INDEX(#REF!,MATCH('Chart tables'!$D$4,#REF!,0),MATCH('Chart tables'!AH$8,#REF!,0))/1000000</f>
        <v>#REF!</v>
      </c>
    </row>
    <row r="26" spans="2:34" x14ac:dyDescent="0.2">
      <c r="B26" s="21" t="str">
        <f>'General inputs'!$B$82</f>
        <v xml:space="preserve">Avoided voluntary load curtailment </v>
      </c>
      <c r="C26" s="5"/>
      <c r="D26" s="5"/>
      <c r="E26" s="50" t="e">
        <f>INDEX(#REF!,MATCH('Chart tables'!$D$4,#REF!,0),MATCH('Chart tables'!E$8,#REF!,0))/1000000</f>
        <v>#REF!</v>
      </c>
      <c r="F26" s="50" t="e">
        <f>INDEX(#REF!,MATCH('Chart tables'!$D$4,#REF!,0),MATCH('Chart tables'!F$8,#REF!,0))/1000000</f>
        <v>#REF!</v>
      </c>
      <c r="G26" s="50" t="e">
        <f>INDEX(#REF!,MATCH('Chart tables'!$D$4,#REF!,0),MATCH('Chart tables'!G$8,#REF!,0))/1000000</f>
        <v>#REF!</v>
      </c>
      <c r="H26" s="50" t="e">
        <f>INDEX(#REF!,MATCH('Chart tables'!$D$4,#REF!,0),MATCH('Chart tables'!H$8,#REF!,0))/1000000</f>
        <v>#REF!</v>
      </c>
      <c r="I26" s="50" t="e">
        <f>INDEX(#REF!,MATCH('Chart tables'!$D$4,#REF!,0),MATCH('Chart tables'!I$8,#REF!,0))/1000000</f>
        <v>#REF!</v>
      </c>
      <c r="J26" s="50" t="e">
        <f>INDEX(#REF!,MATCH('Chart tables'!$D$4,#REF!,0),MATCH('Chart tables'!J$8,#REF!,0))/1000000</f>
        <v>#REF!</v>
      </c>
      <c r="K26" s="50" t="e">
        <f>INDEX(#REF!,MATCH('Chart tables'!$D$4,#REF!,0),MATCH('Chart tables'!K$8,#REF!,0))/1000000</f>
        <v>#REF!</v>
      </c>
      <c r="L26" s="50" t="e">
        <f>INDEX(#REF!,MATCH('Chart tables'!$D$4,#REF!,0),MATCH('Chart tables'!L$8,#REF!,0))/1000000</f>
        <v>#REF!</v>
      </c>
      <c r="M26" s="50" t="e">
        <f>INDEX(#REF!,MATCH('Chart tables'!$D$4,#REF!,0),MATCH('Chart tables'!M$8,#REF!,0))/1000000</f>
        <v>#REF!</v>
      </c>
      <c r="N26" s="50" t="e">
        <f>INDEX(#REF!,MATCH('Chart tables'!$D$4,#REF!,0),MATCH('Chart tables'!N$8,#REF!,0))/1000000</f>
        <v>#REF!</v>
      </c>
      <c r="O26" s="50" t="e">
        <f>INDEX(#REF!,MATCH('Chart tables'!$D$4,#REF!,0),MATCH('Chart tables'!O$8,#REF!,0))/1000000</f>
        <v>#REF!</v>
      </c>
      <c r="P26" s="50" t="e">
        <f>INDEX(#REF!,MATCH('Chart tables'!$D$4,#REF!,0),MATCH('Chart tables'!P$8,#REF!,0))/1000000</f>
        <v>#REF!</v>
      </c>
      <c r="Q26" s="50" t="e">
        <f>INDEX(#REF!,MATCH('Chart tables'!$D$4,#REF!,0),MATCH('Chart tables'!Q$8,#REF!,0))/1000000</f>
        <v>#REF!</v>
      </c>
      <c r="R26" s="50" t="e">
        <f>INDEX(#REF!,MATCH('Chart tables'!$D$4,#REF!,0),MATCH('Chart tables'!R$8,#REF!,0))/1000000</f>
        <v>#REF!</v>
      </c>
      <c r="S26" s="50" t="e">
        <f>INDEX(#REF!,MATCH('Chart tables'!$D$4,#REF!,0),MATCH('Chart tables'!S$8,#REF!,0))/1000000</f>
        <v>#REF!</v>
      </c>
      <c r="T26" s="50" t="e">
        <f>INDEX(#REF!,MATCH('Chart tables'!$D$4,#REF!,0),MATCH('Chart tables'!T$8,#REF!,0))/1000000</f>
        <v>#REF!</v>
      </c>
      <c r="U26" s="50" t="e">
        <f>INDEX(#REF!,MATCH('Chart tables'!$D$4,#REF!,0),MATCH('Chart tables'!U$8,#REF!,0))/1000000</f>
        <v>#REF!</v>
      </c>
      <c r="V26" s="50" t="e">
        <f>INDEX(#REF!,MATCH('Chart tables'!$D$4,#REF!,0),MATCH('Chart tables'!V$8,#REF!,0))/1000000</f>
        <v>#REF!</v>
      </c>
      <c r="W26" s="50" t="e">
        <f>INDEX(#REF!,MATCH('Chart tables'!$D$4,#REF!,0),MATCH('Chart tables'!W$8,#REF!,0))/1000000</f>
        <v>#REF!</v>
      </c>
      <c r="X26" s="50" t="e">
        <f>INDEX(#REF!,MATCH('Chart tables'!$D$4,#REF!,0),MATCH('Chart tables'!X$8,#REF!,0))/1000000</f>
        <v>#REF!</v>
      </c>
      <c r="Y26" s="50" t="e">
        <f>INDEX(#REF!,MATCH('Chart tables'!$D$4,#REF!,0),MATCH('Chart tables'!Y$8,#REF!,0))/1000000</f>
        <v>#REF!</v>
      </c>
      <c r="Z26" s="50" t="e">
        <f>INDEX(#REF!,MATCH('Chart tables'!$D$4,#REF!,0),MATCH('Chart tables'!Z$8,#REF!,0))/1000000</f>
        <v>#REF!</v>
      </c>
      <c r="AA26" s="50" t="e">
        <f>INDEX(#REF!,MATCH('Chart tables'!$D$4,#REF!,0),MATCH('Chart tables'!AA$8,#REF!,0))/1000000</f>
        <v>#REF!</v>
      </c>
      <c r="AB26" s="50" t="e">
        <f>INDEX(#REF!,MATCH('Chart tables'!$D$4,#REF!,0),MATCH('Chart tables'!AB$8,#REF!,0))/1000000</f>
        <v>#REF!</v>
      </c>
      <c r="AC26" s="50" t="e">
        <f>INDEX(#REF!,MATCH('Chart tables'!$D$4,#REF!,0),MATCH('Chart tables'!AC$8,#REF!,0))/1000000</f>
        <v>#REF!</v>
      </c>
      <c r="AD26" s="50" t="e">
        <f>INDEX(#REF!,MATCH('Chart tables'!$D$4,#REF!,0),MATCH('Chart tables'!AD$8,#REF!,0))/1000000</f>
        <v>#REF!</v>
      </c>
      <c r="AE26" s="50" t="e">
        <f>INDEX(#REF!,MATCH('Chart tables'!$D$4,#REF!,0),MATCH('Chart tables'!AE$8,#REF!,0))/1000000</f>
        <v>#REF!</v>
      </c>
      <c r="AF26" s="50" t="e">
        <f>INDEX(#REF!,MATCH('Chart tables'!$D$4,#REF!,0),MATCH('Chart tables'!AF$8,#REF!,0))/1000000</f>
        <v>#REF!</v>
      </c>
      <c r="AG26" s="50" t="e">
        <f>INDEX(#REF!,MATCH('Chart tables'!$D$4,#REF!,0),MATCH('Chart tables'!AG$8,#REF!,0))/1000000</f>
        <v>#REF!</v>
      </c>
      <c r="AH26" s="50" t="e">
        <f>INDEX(#REF!,MATCH('Chart tables'!$D$4,#REF!,0),MATCH('Chart tables'!AH$8,#REF!,0))/1000000</f>
        <v>#REF!</v>
      </c>
    </row>
    <row r="27" spans="2:34" x14ac:dyDescent="0.2">
      <c r="B27" s="21" t="str">
        <f>'General inputs'!$B$83</f>
        <v>Avoided involuntary load shedding</v>
      </c>
      <c r="C27" s="5"/>
      <c r="D27" s="5"/>
      <c r="E27" s="50" t="e">
        <f>(INDEX(#REF!,MATCH('Chart tables'!$D$4,#REF!,0),MATCH('Chart tables'!E$8,#REF!,0))/1000000)+(INDEX(#REF!,MATCH('Chart tables'!$D$4,#REF!,0),MATCH('Chart tables'!E$8,#REF!,0))/1000000)</f>
        <v>#REF!</v>
      </c>
      <c r="F27" s="50" t="e">
        <f>(INDEX(#REF!,MATCH('Chart tables'!$D$4,#REF!,0),MATCH('Chart tables'!F$8,#REF!,0))/1000000)+(INDEX(#REF!,MATCH('Chart tables'!$D$4,#REF!,0),MATCH('Chart tables'!F$8,#REF!,0))/1000000)</f>
        <v>#REF!</v>
      </c>
      <c r="G27" s="50" t="e">
        <f>(INDEX(#REF!,MATCH('Chart tables'!$D$4,#REF!,0),MATCH('Chart tables'!G$8,#REF!,0))/1000000)+(INDEX(#REF!,MATCH('Chart tables'!$D$4,#REF!,0),MATCH('Chart tables'!G$8,#REF!,0))/1000000)</f>
        <v>#REF!</v>
      </c>
      <c r="H27" s="50" t="e">
        <f>(INDEX(#REF!,MATCH('Chart tables'!$D$4,#REF!,0),MATCH('Chart tables'!H$8,#REF!,0))/1000000)+(INDEX(#REF!,MATCH('Chart tables'!$D$4,#REF!,0),MATCH('Chart tables'!H$8,#REF!,0))/1000000)</f>
        <v>#REF!</v>
      </c>
      <c r="I27" s="50" t="e">
        <f>(INDEX(#REF!,MATCH('Chart tables'!$D$4,#REF!,0),MATCH('Chart tables'!I$8,#REF!,0))/1000000)+(INDEX(#REF!,MATCH('Chart tables'!$D$4,#REF!,0),MATCH('Chart tables'!I$8,#REF!,0))/1000000)</f>
        <v>#REF!</v>
      </c>
      <c r="J27" s="50" t="e">
        <f>(INDEX(#REF!,MATCH('Chart tables'!$D$4,#REF!,0),MATCH('Chart tables'!J$8,#REF!,0))/1000000)+(INDEX(#REF!,MATCH('Chart tables'!$D$4,#REF!,0),MATCH('Chart tables'!J$8,#REF!,0))/1000000)</f>
        <v>#REF!</v>
      </c>
      <c r="K27" s="50" t="e">
        <f>(INDEX(#REF!,MATCH('Chart tables'!$D$4,#REF!,0),MATCH('Chart tables'!K$8,#REF!,0))/1000000)+(INDEX(#REF!,MATCH('Chart tables'!$D$4,#REF!,0),MATCH('Chart tables'!K$8,#REF!,0))/1000000)</f>
        <v>#REF!</v>
      </c>
      <c r="L27" s="50" t="e">
        <f>(INDEX(#REF!,MATCH('Chart tables'!$D$4,#REF!,0),MATCH('Chart tables'!L$8,#REF!,0))/1000000)+(INDEX(#REF!,MATCH('Chart tables'!$D$4,#REF!,0),MATCH('Chart tables'!L$8,#REF!,0))/1000000)</f>
        <v>#REF!</v>
      </c>
      <c r="M27" s="50" t="e">
        <f>(INDEX(#REF!,MATCH('Chart tables'!$D$4,#REF!,0),MATCH('Chart tables'!M$8,#REF!,0))/1000000)+(INDEX(#REF!,MATCH('Chart tables'!$D$4,#REF!,0),MATCH('Chart tables'!M$8,#REF!,0))/1000000)</f>
        <v>#REF!</v>
      </c>
      <c r="N27" s="50" t="e">
        <f>(INDEX(#REF!,MATCH('Chart tables'!$D$4,#REF!,0),MATCH('Chart tables'!N$8,#REF!,0))/1000000)+(INDEX(#REF!,MATCH('Chart tables'!$D$4,#REF!,0),MATCH('Chart tables'!N$8,#REF!,0))/1000000)</f>
        <v>#REF!</v>
      </c>
      <c r="O27" s="50" t="e">
        <f>(INDEX(#REF!,MATCH('Chart tables'!$D$4,#REF!,0),MATCH('Chart tables'!O$8,#REF!,0))/1000000)+(INDEX(#REF!,MATCH('Chart tables'!$D$4,#REF!,0),MATCH('Chart tables'!O$8,#REF!,0))/1000000)</f>
        <v>#REF!</v>
      </c>
      <c r="P27" s="50" t="e">
        <f>(INDEX(#REF!,MATCH('Chart tables'!$D$4,#REF!,0),MATCH('Chart tables'!P$8,#REF!,0))/1000000)+(INDEX(#REF!,MATCH('Chart tables'!$D$4,#REF!,0),MATCH('Chart tables'!P$8,#REF!,0))/1000000)</f>
        <v>#REF!</v>
      </c>
      <c r="Q27" s="50" t="e">
        <f>(INDEX(#REF!,MATCH('Chart tables'!$D$4,#REF!,0),MATCH('Chart tables'!Q$8,#REF!,0))/1000000)+(INDEX(#REF!,MATCH('Chart tables'!$D$4,#REF!,0),MATCH('Chart tables'!Q$8,#REF!,0))/1000000)</f>
        <v>#REF!</v>
      </c>
      <c r="R27" s="50" t="e">
        <f>(INDEX(#REF!,MATCH('Chart tables'!$D$4,#REF!,0),MATCH('Chart tables'!R$8,#REF!,0))/1000000)+(INDEX(#REF!,MATCH('Chart tables'!$D$4,#REF!,0),MATCH('Chart tables'!R$8,#REF!,0))/1000000)</f>
        <v>#REF!</v>
      </c>
      <c r="S27" s="50" t="e">
        <f>(INDEX(#REF!,MATCH('Chart tables'!$D$4,#REF!,0),MATCH('Chart tables'!S$8,#REF!,0))/1000000)+(INDEX(#REF!,MATCH('Chart tables'!$D$4,#REF!,0),MATCH('Chart tables'!S$8,#REF!,0))/1000000)</f>
        <v>#REF!</v>
      </c>
      <c r="T27" s="50" t="e">
        <f>(INDEX(#REF!,MATCH('Chart tables'!$D$4,#REF!,0),MATCH('Chart tables'!T$8,#REF!,0))/1000000)+(INDEX(#REF!,MATCH('Chart tables'!$D$4,#REF!,0),MATCH('Chart tables'!T$8,#REF!,0))/1000000)</f>
        <v>#REF!</v>
      </c>
      <c r="U27" s="50" t="e">
        <f>(INDEX(#REF!,MATCH('Chart tables'!$D$4,#REF!,0),MATCH('Chart tables'!U$8,#REF!,0))/1000000)+(INDEX(#REF!,MATCH('Chart tables'!$D$4,#REF!,0),MATCH('Chart tables'!U$8,#REF!,0))/1000000)</f>
        <v>#REF!</v>
      </c>
      <c r="V27" s="50" t="e">
        <f>(INDEX(#REF!,MATCH('Chart tables'!$D$4,#REF!,0),MATCH('Chart tables'!V$8,#REF!,0))/1000000)+(INDEX(#REF!,MATCH('Chart tables'!$D$4,#REF!,0),MATCH('Chart tables'!V$8,#REF!,0))/1000000)</f>
        <v>#REF!</v>
      </c>
      <c r="W27" s="50" t="e">
        <f>(INDEX(#REF!,MATCH('Chart tables'!$D$4,#REF!,0),MATCH('Chart tables'!W$8,#REF!,0))/1000000)+(INDEX(#REF!,MATCH('Chart tables'!$D$4,#REF!,0),MATCH('Chart tables'!W$8,#REF!,0))/1000000)</f>
        <v>#REF!</v>
      </c>
      <c r="X27" s="50" t="e">
        <f>(INDEX(#REF!,MATCH('Chart tables'!$D$4,#REF!,0),MATCH('Chart tables'!X$8,#REF!,0))/1000000)+(INDEX(#REF!,MATCH('Chart tables'!$D$4,#REF!,0),MATCH('Chart tables'!X$8,#REF!,0))/1000000)</f>
        <v>#REF!</v>
      </c>
      <c r="Y27" s="50" t="e">
        <f>(INDEX(#REF!,MATCH('Chart tables'!$D$4,#REF!,0),MATCH('Chart tables'!Y$8,#REF!,0))/1000000)+(INDEX(#REF!,MATCH('Chart tables'!$D$4,#REF!,0),MATCH('Chart tables'!Y$8,#REF!,0))/1000000)</f>
        <v>#REF!</v>
      </c>
      <c r="Z27" s="50" t="e">
        <f>(INDEX(#REF!,MATCH('Chart tables'!$D$4,#REF!,0),MATCH('Chart tables'!Z$8,#REF!,0))/1000000)+(INDEX(#REF!,MATCH('Chart tables'!$D$4,#REF!,0),MATCH('Chart tables'!Z$8,#REF!,0))/1000000)</f>
        <v>#REF!</v>
      </c>
      <c r="AA27" s="50" t="e">
        <f>(INDEX(#REF!,MATCH('Chart tables'!$D$4,#REF!,0),MATCH('Chart tables'!AA$8,#REF!,0))/1000000)+(INDEX(#REF!,MATCH('Chart tables'!$D$4,#REF!,0),MATCH('Chart tables'!AA$8,#REF!,0))/1000000)</f>
        <v>#REF!</v>
      </c>
      <c r="AB27" s="50" t="e">
        <f>(INDEX(#REF!,MATCH('Chart tables'!$D$4,#REF!,0),MATCH('Chart tables'!AB$8,#REF!,0))/1000000)+(INDEX(#REF!,MATCH('Chart tables'!$D$4,#REF!,0),MATCH('Chart tables'!AB$8,#REF!,0))/1000000)</f>
        <v>#REF!</v>
      </c>
      <c r="AC27" s="50" t="e">
        <f>(INDEX(#REF!,MATCH('Chart tables'!$D$4,#REF!,0),MATCH('Chart tables'!AC$8,#REF!,0))/1000000)+(INDEX(#REF!,MATCH('Chart tables'!$D$4,#REF!,0),MATCH('Chart tables'!AC$8,#REF!,0))/1000000)</f>
        <v>#REF!</v>
      </c>
      <c r="AD27" s="50" t="e">
        <f>(INDEX(#REF!,MATCH('Chart tables'!$D$4,#REF!,0),MATCH('Chart tables'!AD$8,#REF!,0))/1000000)+(INDEX(#REF!,MATCH('Chart tables'!$D$4,#REF!,0),MATCH('Chart tables'!AD$8,#REF!,0))/1000000)</f>
        <v>#REF!</v>
      </c>
      <c r="AE27" s="50" t="e">
        <f>(INDEX(#REF!,MATCH('Chart tables'!$D$4,#REF!,0),MATCH('Chart tables'!AE$8,#REF!,0))/1000000)+(INDEX(#REF!,MATCH('Chart tables'!$D$4,#REF!,0),MATCH('Chart tables'!AE$8,#REF!,0))/1000000)</f>
        <v>#REF!</v>
      </c>
      <c r="AF27" s="50" t="e">
        <f>(INDEX(#REF!,MATCH('Chart tables'!$D$4,#REF!,0),MATCH('Chart tables'!AF$8,#REF!,0))/1000000)+(INDEX(#REF!,MATCH('Chart tables'!$D$4,#REF!,0),MATCH('Chart tables'!AF$8,#REF!,0))/1000000)</f>
        <v>#REF!</v>
      </c>
      <c r="AG27" s="50" t="e">
        <f>(INDEX(#REF!,MATCH('Chart tables'!$D$4,#REF!,0),MATCH('Chart tables'!AG$8,#REF!,0))/1000000)+(INDEX(#REF!,MATCH('Chart tables'!$D$4,#REF!,0),MATCH('Chart tables'!AG$8,#REF!,0))/1000000)</f>
        <v>#REF!</v>
      </c>
      <c r="AH27" s="50" t="e">
        <f>(INDEX(#REF!,MATCH('Chart tables'!$D$4,#REF!,0),MATCH('Chart tables'!AH$8,#REF!,0))/1000000)+(INDEX(#REF!,MATCH('Chart tables'!$D$4,#REF!,0),MATCH('Chart tables'!AH$8,#REF!,0))/1000000)</f>
        <v>#REF!</v>
      </c>
    </row>
    <row r="28" spans="2:34" x14ac:dyDescent="0.2">
      <c r="B28" s="21" t="str">
        <f>'General inputs'!$B$84</f>
        <v>Avoided costs for non RIT-T proponent parties</v>
      </c>
      <c r="C28" s="5"/>
      <c r="D28" s="5"/>
      <c r="E28" s="50" t="e">
        <f>INDEX(#REF!,MATCH('Chart tables'!$D$4,#REF!,0),MATCH('Chart tables'!E$8,#REF!,0))/1000000</f>
        <v>#REF!</v>
      </c>
      <c r="F28" s="50" t="e">
        <f>INDEX(#REF!,MATCH('Chart tables'!$D$4,#REF!,0),MATCH('Chart tables'!F$8,#REF!,0))/1000000</f>
        <v>#REF!</v>
      </c>
      <c r="G28" s="50" t="e">
        <f>INDEX(#REF!,MATCH('Chart tables'!$D$4,#REF!,0),MATCH('Chart tables'!G$8,#REF!,0))/1000000</f>
        <v>#REF!</v>
      </c>
      <c r="H28" s="50" t="e">
        <f>INDEX(#REF!,MATCH('Chart tables'!$D$4,#REF!,0),MATCH('Chart tables'!H$8,#REF!,0))/1000000</f>
        <v>#REF!</v>
      </c>
      <c r="I28" s="50" t="e">
        <f>INDEX(#REF!,MATCH('Chart tables'!$D$4,#REF!,0),MATCH('Chart tables'!I$8,#REF!,0))/1000000</f>
        <v>#REF!</v>
      </c>
      <c r="J28" s="50" t="e">
        <f>INDEX(#REF!,MATCH('Chart tables'!$D$4,#REF!,0),MATCH('Chart tables'!J$8,#REF!,0))/1000000</f>
        <v>#REF!</v>
      </c>
      <c r="K28" s="50" t="e">
        <f>INDEX(#REF!,MATCH('Chart tables'!$D$4,#REF!,0),MATCH('Chart tables'!K$8,#REF!,0))/1000000</f>
        <v>#REF!</v>
      </c>
      <c r="L28" s="50" t="e">
        <f>INDEX(#REF!,MATCH('Chart tables'!$D$4,#REF!,0),MATCH('Chart tables'!L$8,#REF!,0))/1000000</f>
        <v>#REF!</v>
      </c>
      <c r="M28" s="50" t="e">
        <f>INDEX(#REF!,MATCH('Chart tables'!$D$4,#REF!,0),MATCH('Chart tables'!M$8,#REF!,0))/1000000</f>
        <v>#REF!</v>
      </c>
      <c r="N28" s="50" t="e">
        <f>INDEX(#REF!,MATCH('Chart tables'!$D$4,#REF!,0),MATCH('Chart tables'!N$8,#REF!,0))/1000000</f>
        <v>#REF!</v>
      </c>
      <c r="O28" s="50" t="e">
        <f>INDEX(#REF!,MATCH('Chart tables'!$D$4,#REF!,0),MATCH('Chart tables'!O$8,#REF!,0))/1000000</f>
        <v>#REF!</v>
      </c>
      <c r="P28" s="50" t="e">
        <f>INDEX(#REF!,MATCH('Chart tables'!$D$4,#REF!,0),MATCH('Chart tables'!P$8,#REF!,0))/1000000</f>
        <v>#REF!</v>
      </c>
      <c r="Q28" s="50" t="e">
        <f>INDEX(#REF!,MATCH('Chart tables'!$D$4,#REF!,0),MATCH('Chart tables'!Q$8,#REF!,0))/1000000</f>
        <v>#REF!</v>
      </c>
      <c r="R28" s="50" t="e">
        <f>INDEX(#REF!,MATCH('Chart tables'!$D$4,#REF!,0),MATCH('Chart tables'!R$8,#REF!,0))/1000000</f>
        <v>#REF!</v>
      </c>
      <c r="S28" s="50" t="e">
        <f>INDEX(#REF!,MATCH('Chart tables'!$D$4,#REF!,0),MATCH('Chart tables'!S$8,#REF!,0))/1000000</f>
        <v>#REF!</v>
      </c>
      <c r="T28" s="50" t="e">
        <f>INDEX(#REF!,MATCH('Chart tables'!$D$4,#REF!,0),MATCH('Chart tables'!T$8,#REF!,0))/1000000</f>
        <v>#REF!</v>
      </c>
      <c r="U28" s="50" t="e">
        <f>INDEX(#REF!,MATCH('Chart tables'!$D$4,#REF!,0),MATCH('Chart tables'!U$8,#REF!,0))/1000000</f>
        <v>#REF!</v>
      </c>
      <c r="V28" s="50" t="e">
        <f>INDEX(#REF!,MATCH('Chart tables'!$D$4,#REF!,0),MATCH('Chart tables'!V$8,#REF!,0))/1000000</f>
        <v>#REF!</v>
      </c>
      <c r="W28" s="50" t="e">
        <f>INDEX(#REF!,MATCH('Chart tables'!$D$4,#REF!,0),MATCH('Chart tables'!W$8,#REF!,0))/1000000</f>
        <v>#REF!</v>
      </c>
      <c r="X28" s="50" t="e">
        <f>INDEX(#REF!,MATCH('Chart tables'!$D$4,#REF!,0),MATCH('Chart tables'!X$8,#REF!,0))/1000000</f>
        <v>#REF!</v>
      </c>
      <c r="Y28" s="50" t="e">
        <f>INDEX(#REF!,MATCH('Chart tables'!$D$4,#REF!,0),MATCH('Chart tables'!Y$8,#REF!,0))/1000000</f>
        <v>#REF!</v>
      </c>
      <c r="Z28" s="50" t="e">
        <f>INDEX(#REF!,MATCH('Chart tables'!$D$4,#REF!,0),MATCH('Chart tables'!Z$8,#REF!,0))/1000000</f>
        <v>#REF!</v>
      </c>
      <c r="AA28" s="50" t="e">
        <f>INDEX(#REF!,MATCH('Chart tables'!$D$4,#REF!,0),MATCH('Chart tables'!AA$8,#REF!,0))/1000000</f>
        <v>#REF!</v>
      </c>
      <c r="AB28" s="50" t="e">
        <f>INDEX(#REF!,MATCH('Chart tables'!$D$4,#REF!,0),MATCH('Chart tables'!AB$8,#REF!,0))/1000000</f>
        <v>#REF!</v>
      </c>
      <c r="AC28" s="50" t="e">
        <f>INDEX(#REF!,MATCH('Chart tables'!$D$4,#REF!,0),MATCH('Chart tables'!AC$8,#REF!,0))/1000000</f>
        <v>#REF!</v>
      </c>
      <c r="AD28" s="50" t="e">
        <f>INDEX(#REF!,MATCH('Chart tables'!$D$4,#REF!,0),MATCH('Chart tables'!AD$8,#REF!,0))/1000000</f>
        <v>#REF!</v>
      </c>
      <c r="AE28" s="50" t="e">
        <f>INDEX(#REF!,MATCH('Chart tables'!$D$4,#REF!,0),MATCH('Chart tables'!AE$8,#REF!,0))/1000000</f>
        <v>#REF!</v>
      </c>
      <c r="AF28" s="50" t="e">
        <f>INDEX(#REF!,MATCH('Chart tables'!$D$4,#REF!,0),MATCH('Chart tables'!AF$8,#REF!,0))/1000000</f>
        <v>#REF!</v>
      </c>
      <c r="AG28" s="50" t="e">
        <f>INDEX(#REF!,MATCH('Chart tables'!$D$4,#REF!,0),MATCH('Chart tables'!AG$8,#REF!,0))/1000000</f>
        <v>#REF!</v>
      </c>
      <c r="AH28" s="50" t="e">
        <f>INDEX(#REF!,MATCH('Chart tables'!$D$4,#REF!,0),MATCH('Chart tables'!AH$8,#REF!,0))/1000000</f>
        <v>#REF!</v>
      </c>
    </row>
    <row r="29" spans="2:34" x14ac:dyDescent="0.2">
      <c r="B29" s="21" t="str">
        <f>'General inputs'!$B$85</f>
        <v>Avoided unrelated TNSP expenditure (wood pole replacement)</v>
      </c>
      <c r="C29" s="5"/>
      <c r="D29" s="5"/>
      <c r="E29" s="50" t="e">
        <f>INDEX(#REF!,MATCH('Chart tables'!$D$4,#REF!,0),MATCH('Chart tables'!E$8,#REF!,0))/1000000</f>
        <v>#REF!</v>
      </c>
      <c r="F29" s="50" t="e">
        <f>INDEX(#REF!,MATCH('Chart tables'!$D$4,#REF!,0),MATCH('Chart tables'!F$8,#REF!,0))/1000000</f>
        <v>#REF!</v>
      </c>
      <c r="G29" s="50" t="e">
        <f>INDEX(#REF!,MATCH('Chart tables'!$D$4,#REF!,0),MATCH('Chart tables'!G$8,#REF!,0))/1000000</f>
        <v>#REF!</v>
      </c>
      <c r="H29" s="50" t="e">
        <f>INDEX(#REF!,MATCH('Chart tables'!$D$4,#REF!,0),MATCH('Chart tables'!H$8,#REF!,0))/1000000</f>
        <v>#REF!</v>
      </c>
      <c r="I29" s="50" t="e">
        <f>INDEX(#REF!,MATCH('Chart tables'!$D$4,#REF!,0),MATCH('Chart tables'!I$8,#REF!,0))/1000000</f>
        <v>#REF!</v>
      </c>
      <c r="J29" s="50" t="e">
        <f>INDEX(#REF!,MATCH('Chart tables'!$D$4,#REF!,0),MATCH('Chart tables'!J$8,#REF!,0))/1000000</f>
        <v>#REF!</v>
      </c>
      <c r="K29" s="50" t="e">
        <f>INDEX(#REF!,MATCH('Chart tables'!$D$4,#REF!,0),MATCH('Chart tables'!K$8,#REF!,0))/1000000</f>
        <v>#REF!</v>
      </c>
      <c r="L29" s="50" t="e">
        <f>INDEX(#REF!,MATCH('Chart tables'!$D$4,#REF!,0),MATCH('Chart tables'!L$8,#REF!,0))/1000000</f>
        <v>#REF!</v>
      </c>
      <c r="M29" s="50" t="e">
        <f>INDEX(#REF!,MATCH('Chart tables'!$D$4,#REF!,0),MATCH('Chart tables'!M$8,#REF!,0))/1000000</f>
        <v>#REF!</v>
      </c>
      <c r="N29" s="50" t="e">
        <f>INDEX(#REF!,MATCH('Chart tables'!$D$4,#REF!,0),MATCH('Chart tables'!N$8,#REF!,0))/1000000</f>
        <v>#REF!</v>
      </c>
      <c r="O29" s="50" t="e">
        <f>INDEX(#REF!,MATCH('Chart tables'!$D$4,#REF!,0),MATCH('Chart tables'!O$8,#REF!,0))/1000000</f>
        <v>#REF!</v>
      </c>
      <c r="P29" s="50" t="e">
        <f>INDEX(#REF!,MATCH('Chart tables'!$D$4,#REF!,0),MATCH('Chart tables'!P$8,#REF!,0))/1000000</f>
        <v>#REF!</v>
      </c>
      <c r="Q29" s="50" t="e">
        <f>INDEX(#REF!,MATCH('Chart tables'!$D$4,#REF!,0),MATCH('Chart tables'!Q$8,#REF!,0))/1000000</f>
        <v>#REF!</v>
      </c>
      <c r="R29" s="50" t="e">
        <f>INDEX(#REF!,MATCH('Chart tables'!$D$4,#REF!,0),MATCH('Chart tables'!R$8,#REF!,0))/1000000</f>
        <v>#REF!</v>
      </c>
      <c r="S29" s="50" t="e">
        <f>INDEX(#REF!,MATCH('Chart tables'!$D$4,#REF!,0),MATCH('Chart tables'!S$8,#REF!,0))/1000000</f>
        <v>#REF!</v>
      </c>
      <c r="T29" s="50" t="e">
        <f>INDEX(#REF!,MATCH('Chart tables'!$D$4,#REF!,0),MATCH('Chart tables'!T$8,#REF!,0))/1000000</f>
        <v>#REF!</v>
      </c>
      <c r="U29" s="50" t="e">
        <f>INDEX(#REF!,MATCH('Chart tables'!$D$4,#REF!,0),MATCH('Chart tables'!U$8,#REF!,0))/1000000</f>
        <v>#REF!</v>
      </c>
      <c r="V29" s="50" t="e">
        <f>INDEX(#REF!,MATCH('Chart tables'!$D$4,#REF!,0),MATCH('Chart tables'!V$8,#REF!,0))/1000000</f>
        <v>#REF!</v>
      </c>
      <c r="W29" s="50" t="e">
        <f>INDEX(#REF!,MATCH('Chart tables'!$D$4,#REF!,0),MATCH('Chart tables'!W$8,#REF!,0))/1000000</f>
        <v>#REF!</v>
      </c>
      <c r="X29" s="50" t="e">
        <f>INDEX(#REF!,MATCH('Chart tables'!$D$4,#REF!,0),MATCH('Chart tables'!X$8,#REF!,0))/1000000</f>
        <v>#REF!</v>
      </c>
      <c r="Y29" s="50" t="e">
        <f>INDEX(#REF!,MATCH('Chart tables'!$D$4,#REF!,0),MATCH('Chart tables'!Y$8,#REF!,0))/1000000</f>
        <v>#REF!</v>
      </c>
      <c r="Z29" s="50" t="e">
        <f>INDEX(#REF!,MATCH('Chart tables'!$D$4,#REF!,0),MATCH('Chart tables'!Z$8,#REF!,0))/1000000</f>
        <v>#REF!</v>
      </c>
      <c r="AA29" s="50" t="e">
        <f>INDEX(#REF!,MATCH('Chart tables'!$D$4,#REF!,0),MATCH('Chart tables'!AA$8,#REF!,0))/1000000</f>
        <v>#REF!</v>
      </c>
      <c r="AB29" s="50" t="e">
        <f>INDEX(#REF!,MATCH('Chart tables'!$D$4,#REF!,0),MATCH('Chart tables'!AB$8,#REF!,0))/1000000</f>
        <v>#REF!</v>
      </c>
      <c r="AC29" s="50" t="e">
        <f>INDEX(#REF!,MATCH('Chart tables'!$D$4,#REF!,0),MATCH('Chart tables'!AC$8,#REF!,0))/1000000</f>
        <v>#REF!</v>
      </c>
      <c r="AD29" s="50" t="e">
        <f>INDEX(#REF!,MATCH('Chart tables'!$D$4,#REF!,0),MATCH('Chart tables'!AD$8,#REF!,0))/1000000</f>
        <v>#REF!</v>
      </c>
      <c r="AE29" s="50" t="e">
        <f>INDEX(#REF!,MATCH('Chart tables'!$D$4,#REF!,0),MATCH('Chart tables'!AE$8,#REF!,0))/1000000</f>
        <v>#REF!</v>
      </c>
      <c r="AF29" s="50" t="e">
        <f>INDEX(#REF!,MATCH('Chart tables'!$D$4,#REF!,0),MATCH('Chart tables'!AF$8,#REF!,0))/1000000</f>
        <v>#REF!</v>
      </c>
      <c r="AG29" s="50" t="e">
        <f>INDEX(#REF!,MATCH('Chart tables'!$D$4,#REF!,0),MATCH('Chart tables'!AG$8,#REF!,0))/1000000</f>
        <v>#REF!</v>
      </c>
      <c r="AH29" s="50" t="e">
        <f>INDEX(#REF!,MATCH('Chart tables'!$D$4,#REF!,0),MATCH('Chart tables'!AH$8,#REF!,0))/1000000</f>
        <v>#REF!</v>
      </c>
    </row>
    <row r="30" spans="2:34" x14ac:dyDescent="0.2">
      <c r="B30" s="21" t="str">
        <f>'General inputs'!$B$86</f>
        <v>Avoided unrelated TNSP expenditure (market benefits)</v>
      </c>
      <c r="C30" s="5"/>
      <c r="D30" s="5"/>
      <c r="E30" s="50" t="e">
        <f>INDEX(#REF!,MATCH('Chart tables'!$D$4,#REF!,0),MATCH('Chart tables'!E$8,#REF!,0))/1000000</f>
        <v>#REF!</v>
      </c>
      <c r="F30" s="50" t="e">
        <f>INDEX(#REF!,MATCH('Chart tables'!$D$4,#REF!,0),MATCH('Chart tables'!F$8,#REF!,0))/1000000</f>
        <v>#REF!</v>
      </c>
      <c r="G30" s="50" t="e">
        <f>INDEX(#REF!,MATCH('Chart tables'!$D$4,#REF!,0),MATCH('Chart tables'!G$8,#REF!,0))/1000000</f>
        <v>#REF!</v>
      </c>
      <c r="H30" s="50" t="e">
        <f>INDEX(#REF!,MATCH('Chart tables'!$D$4,#REF!,0),MATCH('Chart tables'!H$8,#REF!,0))/1000000</f>
        <v>#REF!</v>
      </c>
      <c r="I30" s="50" t="e">
        <f>INDEX(#REF!,MATCH('Chart tables'!$D$4,#REF!,0),MATCH('Chart tables'!I$8,#REF!,0))/1000000</f>
        <v>#REF!</v>
      </c>
      <c r="J30" s="50" t="e">
        <f>INDEX(#REF!,MATCH('Chart tables'!$D$4,#REF!,0),MATCH('Chart tables'!J$8,#REF!,0))/1000000</f>
        <v>#REF!</v>
      </c>
      <c r="K30" s="50" t="e">
        <f>INDEX(#REF!,MATCH('Chart tables'!$D$4,#REF!,0),MATCH('Chart tables'!K$8,#REF!,0))/1000000</f>
        <v>#REF!</v>
      </c>
      <c r="L30" s="50" t="e">
        <f>INDEX(#REF!,MATCH('Chart tables'!$D$4,#REF!,0),MATCH('Chart tables'!L$8,#REF!,0))/1000000</f>
        <v>#REF!</v>
      </c>
      <c r="M30" s="50" t="e">
        <f>INDEX(#REF!,MATCH('Chart tables'!$D$4,#REF!,0),MATCH('Chart tables'!M$8,#REF!,0))/1000000</f>
        <v>#REF!</v>
      </c>
      <c r="N30" s="50" t="e">
        <f>INDEX(#REF!,MATCH('Chart tables'!$D$4,#REF!,0),MATCH('Chart tables'!N$8,#REF!,0))/1000000</f>
        <v>#REF!</v>
      </c>
      <c r="O30" s="50" t="e">
        <f>INDEX(#REF!,MATCH('Chart tables'!$D$4,#REF!,0),MATCH('Chart tables'!O$8,#REF!,0))/1000000</f>
        <v>#REF!</v>
      </c>
      <c r="P30" s="50" t="e">
        <f>INDEX(#REF!,MATCH('Chart tables'!$D$4,#REF!,0),MATCH('Chart tables'!P$8,#REF!,0))/1000000</f>
        <v>#REF!</v>
      </c>
      <c r="Q30" s="50" t="e">
        <f>INDEX(#REF!,MATCH('Chart tables'!$D$4,#REF!,0),MATCH('Chart tables'!Q$8,#REF!,0))/1000000</f>
        <v>#REF!</v>
      </c>
      <c r="R30" s="50" t="e">
        <f>INDEX(#REF!,MATCH('Chart tables'!$D$4,#REF!,0),MATCH('Chart tables'!R$8,#REF!,0))/1000000</f>
        <v>#REF!</v>
      </c>
      <c r="S30" s="50" t="e">
        <f>INDEX(#REF!,MATCH('Chart tables'!$D$4,#REF!,0),MATCH('Chart tables'!S$8,#REF!,0))/1000000</f>
        <v>#REF!</v>
      </c>
      <c r="T30" s="50" t="e">
        <f>INDEX(#REF!,MATCH('Chart tables'!$D$4,#REF!,0),MATCH('Chart tables'!T$8,#REF!,0))/1000000</f>
        <v>#REF!</v>
      </c>
      <c r="U30" s="50" t="e">
        <f>INDEX(#REF!,MATCH('Chart tables'!$D$4,#REF!,0),MATCH('Chart tables'!U$8,#REF!,0))/1000000</f>
        <v>#REF!</v>
      </c>
      <c r="V30" s="50" t="e">
        <f>INDEX(#REF!,MATCH('Chart tables'!$D$4,#REF!,0),MATCH('Chart tables'!V$8,#REF!,0))/1000000</f>
        <v>#REF!</v>
      </c>
      <c r="W30" s="50" t="e">
        <f>INDEX(#REF!,MATCH('Chart tables'!$D$4,#REF!,0),MATCH('Chart tables'!W$8,#REF!,0))/1000000</f>
        <v>#REF!</v>
      </c>
      <c r="X30" s="50" t="e">
        <f>INDEX(#REF!,MATCH('Chart tables'!$D$4,#REF!,0),MATCH('Chart tables'!X$8,#REF!,0))/1000000</f>
        <v>#REF!</v>
      </c>
      <c r="Y30" s="50" t="e">
        <f>INDEX(#REF!,MATCH('Chart tables'!$D$4,#REF!,0),MATCH('Chart tables'!Y$8,#REF!,0))/1000000</f>
        <v>#REF!</v>
      </c>
      <c r="Z30" s="50" t="e">
        <f>INDEX(#REF!,MATCH('Chart tables'!$D$4,#REF!,0),MATCH('Chart tables'!Z$8,#REF!,0))/1000000</f>
        <v>#REF!</v>
      </c>
      <c r="AA30" s="50" t="e">
        <f>INDEX(#REF!,MATCH('Chart tables'!$D$4,#REF!,0),MATCH('Chart tables'!AA$8,#REF!,0))/1000000</f>
        <v>#REF!</v>
      </c>
      <c r="AB30" s="50" t="e">
        <f>INDEX(#REF!,MATCH('Chart tables'!$D$4,#REF!,0),MATCH('Chart tables'!AB$8,#REF!,0))/1000000</f>
        <v>#REF!</v>
      </c>
      <c r="AC30" s="50" t="e">
        <f>INDEX(#REF!,MATCH('Chart tables'!$D$4,#REF!,0),MATCH('Chart tables'!AC$8,#REF!,0))/1000000</f>
        <v>#REF!</v>
      </c>
      <c r="AD30" s="50" t="e">
        <f>INDEX(#REF!,MATCH('Chart tables'!$D$4,#REF!,0),MATCH('Chart tables'!AD$8,#REF!,0))/1000000</f>
        <v>#REF!</v>
      </c>
      <c r="AE30" s="50" t="e">
        <f>INDEX(#REF!,MATCH('Chart tables'!$D$4,#REF!,0),MATCH('Chart tables'!AE$8,#REF!,0))/1000000</f>
        <v>#REF!</v>
      </c>
      <c r="AF30" s="50" t="e">
        <f>INDEX(#REF!,MATCH('Chart tables'!$D$4,#REF!,0),MATCH('Chart tables'!AF$8,#REF!,0))/1000000</f>
        <v>#REF!</v>
      </c>
      <c r="AG30" s="50" t="e">
        <f>INDEX(#REF!,MATCH('Chart tables'!$D$4,#REF!,0),MATCH('Chart tables'!AG$8,#REF!,0))/1000000</f>
        <v>#REF!</v>
      </c>
      <c r="AH30" s="50" t="e">
        <f>INDEX(#REF!,MATCH('Chart tables'!$D$4,#REF!,0),MATCH('Chart tables'!AH$8,#REF!,0))/1000000</f>
        <v>#REF!</v>
      </c>
    </row>
    <row r="31" spans="2:34" hidden="1" x14ac:dyDescent="0.2"/>
    <row r="32" spans="2:34" ht="15" hidden="1" x14ac:dyDescent="0.25">
      <c r="B32" s="52" t="str">
        <f>$D$4</f>
        <v>Option 5B</v>
      </c>
      <c r="C32" s="51" t="e">
        <f>'General inputs'!#REF!</f>
        <v>#REF!</v>
      </c>
      <c r="D32" s="51"/>
      <c r="E32" s="33">
        <f>FirstYear</f>
        <v>2023</v>
      </c>
      <c r="F32" s="33">
        <f t="shared" ref="F32:AH32" si="3">E32+1</f>
        <v>2024</v>
      </c>
      <c r="G32" s="33">
        <f t="shared" si="3"/>
        <v>2025</v>
      </c>
      <c r="H32" s="33">
        <f t="shared" si="3"/>
        <v>2026</v>
      </c>
      <c r="I32" s="33">
        <f t="shared" si="3"/>
        <v>2027</v>
      </c>
      <c r="J32" s="33">
        <f t="shared" si="3"/>
        <v>2028</v>
      </c>
      <c r="K32" s="33">
        <f t="shared" si="3"/>
        <v>2029</v>
      </c>
      <c r="L32" s="33">
        <f t="shared" si="3"/>
        <v>2030</v>
      </c>
      <c r="M32" s="33">
        <f t="shared" si="3"/>
        <v>2031</v>
      </c>
      <c r="N32" s="33">
        <f t="shared" si="3"/>
        <v>2032</v>
      </c>
      <c r="O32" s="33">
        <f t="shared" si="3"/>
        <v>2033</v>
      </c>
      <c r="P32" s="33">
        <f t="shared" si="3"/>
        <v>2034</v>
      </c>
      <c r="Q32" s="33">
        <f t="shared" si="3"/>
        <v>2035</v>
      </c>
      <c r="R32" s="33">
        <f t="shared" si="3"/>
        <v>2036</v>
      </c>
      <c r="S32" s="33">
        <f t="shared" si="3"/>
        <v>2037</v>
      </c>
      <c r="T32" s="33">
        <f t="shared" si="3"/>
        <v>2038</v>
      </c>
      <c r="U32" s="33">
        <f t="shared" si="3"/>
        <v>2039</v>
      </c>
      <c r="V32" s="33">
        <f t="shared" si="3"/>
        <v>2040</v>
      </c>
      <c r="W32" s="33">
        <f t="shared" si="3"/>
        <v>2041</v>
      </c>
      <c r="X32" s="33">
        <f t="shared" si="3"/>
        <v>2042</v>
      </c>
      <c r="Y32" s="33">
        <f t="shared" si="3"/>
        <v>2043</v>
      </c>
      <c r="Z32" s="33">
        <f t="shared" si="3"/>
        <v>2044</v>
      </c>
      <c r="AA32" s="33">
        <f t="shared" si="3"/>
        <v>2045</v>
      </c>
      <c r="AB32" s="33">
        <f t="shared" si="3"/>
        <v>2046</v>
      </c>
      <c r="AC32" s="33">
        <f t="shared" si="3"/>
        <v>2047</v>
      </c>
      <c r="AD32" s="33">
        <f t="shared" si="3"/>
        <v>2048</v>
      </c>
      <c r="AE32" s="33">
        <f t="shared" si="3"/>
        <v>2049</v>
      </c>
      <c r="AF32" s="33">
        <f t="shared" si="3"/>
        <v>2050</v>
      </c>
      <c r="AG32" s="33">
        <f t="shared" si="3"/>
        <v>2051</v>
      </c>
      <c r="AH32" s="33">
        <f t="shared" si="3"/>
        <v>2052</v>
      </c>
    </row>
    <row r="33" spans="2:34" hidden="1" x14ac:dyDescent="0.2">
      <c r="B33" s="21" t="str">
        <f>'General inputs'!$B$81</f>
        <v xml:space="preserve">Avoided fuel consumption from generation dispatch </v>
      </c>
      <c r="C33" s="5"/>
      <c r="D33" s="5"/>
      <c r="E33" s="50" t="e">
        <f>INDEX(#REF!,MATCH('Chart tables'!$D$4,#REF!,0),MATCH('Chart tables'!E$8,#REF!,0))</f>
        <v>#REF!</v>
      </c>
      <c r="F33" s="50" t="e">
        <f>INDEX(#REF!,MATCH('Chart tables'!$D$4,#REF!,0),MATCH('Chart tables'!F$8,#REF!,0))</f>
        <v>#REF!</v>
      </c>
      <c r="G33" s="50" t="e">
        <f>INDEX(#REF!,MATCH('Chart tables'!$D$4,#REF!,0),MATCH('Chart tables'!G$8,#REF!,0))</f>
        <v>#REF!</v>
      </c>
      <c r="H33" s="50" t="e">
        <f>INDEX(#REF!,MATCH('Chart tables'!$D$4,#REF!,0),MATCH('Chart tables'!H$8,#REF!,0))</f>
        <v>#REF!</v>
      </c>
      <c r="I33" s="50" t="e">
        <f>INDEX(#REF!,MATCH('Chart tables'!$D$4,#REF!,0),MATCH('Chart tables'!I$8,#REF!,0))</f>
        <v>#REF!</v>
      </c>
      <c r="J33" s="50" t="e">
        <f>INDEX(#REF!,MATCH('Chart tables'!$D$4,#REF!,0),MATCH('Chart tables'!J$8,#REF!,0))</f>
        <v>#REF!</v>
      </c>
      <c r="K33" s="50" t="e">
        <f>INDEX(#REF!,MATCH('Chart tables'!$D$4,#REF!,0),MATCH('Chart tables'!K$8,#REF!,0))</f>
        <v>#REF!</v>
      </c>
      <c r="L33" s="50" t="e">
        <f>INDEX(#REF!,MATCH('Chart tables'!$D$4,#REF!,0),MATCH('Chart tables'!L$8,#REF!,0))</f>
        <v>#REF!</v>
      </c>
      <c r="M33" s="50" t="e">
        <f>INDEX(#REF!,MATCH('Chart tables'!$D$4,#REF!,0),MATCH('Chart tables'!M$8,#REF!,0))</f>
        <v>#REF!</v>
      </c>
      <c r="N33" s="50" t="e">
        <f>INDEX(#REF!,MATCH('Chart tables'!$D$4,#REF!,0),MATCH('Chart tables'!N$8,#REF!,0))</f>
        <v>#REF!</v>
      </c>
      <c r="O33" s="50" t="e">
        <f>INDEX(#REF!,MATCH('Chart tables'!$D$4,#REF!,0),MATCH('Chart tables'!O$8,#REF!,0))</f>
        <v>#REF!</v>
      </c>
      <c r="P33" s="50" t="e">
        <f>INDEX(#REF!,MATCH('Chart tables'!$D$4,#REF!,0),MATCH('Chart tables'!P$8,#REF!,0))</f>
        <v>#REF!</v>
      </c>
      <c r="Q33" s="50" t="e">
        <f>INDEX(#REF!,MATCH('Chart tables'!$D$4,#REF!,0),MATCH('Chart tables'!Q$8,#REF!,0))</f>
        <v>#REF!</v>
      </c>
      <c r="R33" s="50" t="e">
        <f>INDEX(#REF!,MATCH('Chart tables'!$D$4,#REF!,0),MATCH('Chart tables'!R$8,#REF!,0))</f>
        <v>#REF!</v>
      </c>
      <c r="S33" s="50" t="e">
        <f>INDEX(#REF!,MATCH('Chart tables'!$D$4,#REF!,0),MATCH('Chart tables'!S$8,#REF!,0))</f>
        <v>#REF!</v>
      </c>
      <c r="T33" s="50" t="e">
        <f>INDEX(#REF!,MATCH('Chart tables'!$D$4,#REF!,0),MATCH('Chart tables'!T$8,#REF!,0))</f>
        <v>#REF!</v>
      </c>
      <c r="U33" s="50" t="e">
        <f>INDEX(#REF!,MATCH('Chart tables'!$D$4,#REF!,0),MATCH('Chart tables'!U$8,#REF!,0))</f>
        <v>#REF!</v>
      </c>
      <c r="V33" s="50" t="e">
        <f>INDEX(#REF!,MATCH('Chart tables'!$D$4,#REF!,0),MATCH('Chart tables'!V$8,#REF!,0))</f>
        <v>#REF!</v>
      </c>
      <c r="W33" s="50" t="e">
        <f>INDEX(#REF!,MATCH('Chart tables'!$D$4,#REF!,0),MATCH('Chart tables'!W$8,#REF!,0))</f>
        <v>#REF!</v>
      </c>
      <c r="X33" s="50" t="e">
        <f>INDEX(#REF!,MATCH('Chart tables'!$D$4,#REF!,0),MATCH('Chart tables'!X$8,#REF!,0))</f>
        <v>#REF!</v>
      </c>
      <c r="Y33" s="50" t="e">
        <f>INDEX(#REF!,MATCH('Chart tables'!$D$4,#REF!,0),MATCH('Chart tables'!Y$8,#REF!,0))</f>
        <v>#REF!</v>
      </c>
      <c r="Z33" s="50" t="e">
        <f>INDEX(#REF!,MATCH('Chart tables'!$D$4,#REF!,0),MATCH('Chart tables'!Z$8,#REF!,0))</f>
        <v>#REF!</v>
      </c>
      <c r="AA33" s="50" t="e">
        <f>INDEX(#REF!,MATCH('Chart tables'!$D$4,#REF!,0),MATCH('Chart tables'!AA$8,#REF!,0))</f>
        <v>#REF!</v>
      </c>
      <c r="AB33" s="50" t="e">
        <f>INDEX(#REF!,MATCH('Chart tables'!$D$4,#REF!,0),MATCH('Chart tables'!AB$8,#REF!,0))</f>
        <v>#REF!</v>
      </c>
      <c r="AC33" s="50" t="e">
        <f>INDEX(#REF!,MATCH('Chart tables'!$D$4,#REF!,0),MATCH('Chart tables'!AC$8,#REF!,0))</f>
        <v>#REF!</v>
      </c>
      <c r="AD33" s="50" t="e">
        <f>INDEX(#REF!,MATCH('Chart tables'!$D$4,#REF!,0),MATCH('Chart tables'!AD$8,#REF!,0))</f>
        <v>#REF!</v>
      </c>
      <c r="AE33" s="50" t="e">
        <f>INDEX(#REF!,MATCH('Chart tables'!$D$4,#REF!,0),MATCH('Chart tables'!AE$8,#REF!,0))</f>
        <v>#REF!</v>
      </c>
      <c r="AF33" s="50" t="e">
        <f>INDEX(#REF!,MATCH('Chart tables'!$D$4,#REF!,0),MATCH('Chart tables'!AF$8,#REF!,0))</f>
        <v>#REF!</v>
      </c>
      <c r="AG33" s="50" t="e">
        <f>INDEX(#REF!,MATCH('Chart tables'!$D$4,#REF!,0),MATCH('Chart tables'!AG$8,#REF!,0))</f>
        <v>#REF!</v>
      </c>
      <c r="AH33" s="50" t="e">
        <f>INDEX(#REF!,MATCH('Chart tables'!$D$4,#REF!,0),MATCH('Chart tables'!AH$8,#REF!,0))</f>
        <v>#REF!</v>
      </c>
    </row>
    <row r="34" spans="2:34" hidden="1" x14ac:dyDescent="0.2">
      <c r="B34" s="21" t="str">
        <f>'General inputs'!$B$82</f>
        <v xml:space="preserve">Avoided voluntary load curtailment </v>
      </c>
      <c r="C34" s="5"/>
      <c r="D34" s="5"/>
      <c r="E34" s="50" t="e">
        <f>INDEX(#REF!,MATCH('Chart tables'!$D$4,#REF!,0),MATCH('Chart tables'!E$8,#REF!,0))</f>
        <v>#REF!</v>
      </c>
      <c r="F34" s="50" t="e">
        <f>INDEX(#REF!,MATCH('Chart tables'!$D$4,#REF!,0),MATCH('Chart tables'!F$8,#REF!,0))</f>
        <v>#REF!</v>
      </c>
      <c r="G34" s="50" t="e">
        <f>INDEX(#REF!,MATCH('Chart tables'!$D$4,#REF!,0),MATCH('Chart tables'!G$8,#REF!,0))</f>
        <v>#REF!</v>
      </c>
      <c r="H34" s="50" t="e">
        <f>INDEX(#REF!,MATCH('Chart tables'!$D$4,#REF!,0),MATCH('Chart tables'!H$8,#REF!,0))</f>
        <v>#REF!</v>
      </c>
      <c r="I34" s="50" t="e">
        <f>INDEX(#REF!,MATCH('Chart tables'!$D$4,#REF!,0),MATCH('Chart tables'!I$8,#REF!,0))</f>
        <v>#REF!</v>
      </c>
      <c r="J34" s="50" t="e">
        <f>INDEX(#REF!,MATCH('Chart tables'!$D$4,#REF!,0),MATCH('Chart tables'!J$8,#REF!,0))</f>
        <v>#REF!</v>
      </c>
      <c r="K34" s="50" t="e">
        <f>INDEX(#REF!,MATCH('Chart tables'!$D$4,#REF!,0),MATCH('Chart tables'!K$8,#REF!,0))</f>
        <v>#REF!</v>
      </c>
      <c r="L34" s="50" t="e">
        <f>INDEX(#REF!,MATCH('Chart tables'!$D$4,#REF!,0),MATCH('Chart tables'!L$8,#REF!,0))</f>
        <v>#REF!</v>
      </c>
      <c r="M34" s="50" t="e">
        <f>INDEX(#REF!,MATCH('Chart tables'!$D$4,#REF!,0),MATCH('Chart tables'!M$8,#REF!,0))</f>
        <v>#REF!</v>
      </c>
      <c r="N34" s="50" t="e">
        <f>INDEX(#REF!,MATCH('Chart tables'!$D$4,#REF!,0),MATCH('Chart tables'!N$8,#REF!,0))</f>
        <v>#REF!</v>
      </c>
      <c r="O34" s="50" t="e">
        <f>INDEX(#REF!,MATCH('Chart tables'!$D$4,#REF!,0),MATCH('Chart tables'!O$8,#REF!,0))</f>
        <v>#REF!</v>
      </c>
      <c r="P34" s="50" t="e">
        <f>INDEX(#REF!,MATCH('Chart tables'!$D$4,#REF!,0),MATCH('Chart tables'!P$8,#REF!,0))</f>
        <v>#REF!</v>
      </c>
      <c r="Q34" s="50" t="e">
        <f>INDEX(#REF!,MATCH('Chart tables'!$D$4,#REF!,0),MATCH('Chart tables'!Q$8,#REF!,0))</f>
        <v>#REF!</v>
      </c>
      <c r="R34" s="50" t="e">
        <f>INDEX(#REF!,MATCH('Chart tables'!$D$4,#REF!,0),MATCH('Chart tables'!R$8,#REF!,0))</f>
        <v>#REF!</v>
      </c>
      <c r="S34" s="50" t="e">
        <f>INDEX(#REF!,MATCH('Chart tables'!$D$4,#REF!,0),MATCH('Chart tables'!S$8,#REF!,0))</f>
        <v>#REF!</v>
      </c>
      <c r="T34" s="50" t="e">
        <f>INDEX(#REF!,MATCH('Chart tables'!$D$4,#REF!,0),MATCH('Chart tables'!T$8,#REF!,0))</f>
        <v>#REF!</v>
      </c>
      <c r="U34" s="50" t="e">
        <f>INDEX(#REF!,MATCH('Chart tables'!$D$4,#REF!,0),MATCH('Chart tables'!U$8,#REF!,0))</f>
        <v>#REF!</v>
      </c>
      <c r="V34" s="50" t="e">
        <f>INDEX(#REF!,MATCH('Chart tables'!$D$4,#REF!,0),MATCH('Chart tables'!V$8,#REF!,0))</f>
        <v>#REF!</v>
      </c>
      <c r="W34" s="50" t="e">
        <f>INDEX(#REF!,MATCH('Chart tables'!$D$4,#REF!,0),MATCH('Chart tables'!W$8,#REF!,0))</f>
        <v>#REF!</v>
      </c>
      <c r="X34" s="50" t="e">
        <f>INDEX(#REF!,MATCH('Chart tables'!$D$4,#REF!,0),MATCH('Chart tables'!X$8,#REF!,0))</f>
        <v>#REF!</v>
      </c>
      <c r="Y34" s="50" t="e">
        <f>INDEX(#REF!,MATCH('Chart tables'!$D$4,#REF!,0),MATCH('Chart tables'!Y$8,#REF!,0))</f>
        <v>#REF!</v>
      </c>
      <c r="Z34" s="50" t="e">
        <f>INDEX(#REF!,MATCH('Chart tables'!$D$4,#REF!,0),MATCH('Chart tables'!Z$8,#REF!,0))</f>
        <v>#REF!</v>
      </c>
      <c r="AA34" s="50" t="e">
        <f>INDEX(#REF!,MATCH('Chart tables'!$D$4,#REF!,0),MATCH('Chart tables'!AA$8,#REF!,0))</f>
        <v>#REF!</v>
      </c>
      <c r="AB34" s="50" t="e">
        <f>INDEX(#REF!,MATCH('Chart tables'!$D$4,#REF!,0),MATCH('Chart tables'!AB$8,#REF!,0))</f>
        <v>#REF!</v>
      </c>
      <c r="AC34" s="50" t="e">
        <f>INDEX(#REF!,MATCH('Chart tables'!$D$4,#REF!,0),MATCH('Chart tables'!AC$8,#REF!,0))</f>
        <v>#REF!</v>
      </c>
      <c r="AD34" s="50" t="e">
        <f>INDEX(#REF!,MATCH('Chart tables'!$D$4,#REF!,0),MATCH('Chart tables'!AD$8,#REF!,0))</f>
        <v>#REF!</v>
      </c>
      <c r="AE34" s="50" t="e">
        <f>INDEX(#REF!,MATCH('Chart tables'!$D$4,#REF!,0),MATCH('Chart tables'!AE$8,#REF!,0))</f>
        <v>#REF!</v>
      </c>
      <c r="AF34" s="50" t="e">
        <f>INDEX(#REF!,MATCH('Chart tables'!$D$4,#REF!,0),MATCH('Chart tables'!AF$8,#REF!,0))</f>
        <v>#REF!</v>
      </c>
      <c r="AG34" s="50" t="e">
        <f>INDEX(#REF!,MATCH('Chart tables'!$D$4,#REF!,0),MATCH('Chart tables'!AG$8,#REF!,0))</f>
        <v>#REF!</v>
      </c>
      <c r="AH34" s="50" t="e">
        <f>INDEX(#REF!,MATCH('Chart tables'!$D$4,#REF!,0),MATCH('Chart tables'!AH$8,#REF!,0))</f>
        <v>#REF!</v>
      </c>
    </row>
    <row r="35" spans="2:34" hidden="1" x14ac:dyDescent="0.2">
      <c r="B35" s="21" t="str">
        <f>'General inputs'!$B$83</f>
        <v>Avoided involuntary load shedding</v>
      </c>
      <c r="C35" s="5"/>
      <c r="D35" s="5"/>
      <c r="E35" s="50" t="e">
        <f>INDEX(#REF!,MATCH('Chart tables'!$D$4,#REF!,0),MATCH('Chart tables'!E$8,#REF!,0))</f>
        <v>#REF!</v>
      </c>
      <c r="F35" s="50" t="e">
        <f>INDEX(#REF!,MATCH('Chart tables'!$D$4,#REF!,0),MATCH('Chart tables'!F$8,#REF!,0))</f>
        <v>#REF!</v>
      </c>
      <c r="G35" s="50" t="e">
        <f>INDEX(#REF!,MATCH('Chart tables'!$D$4,#REF!,0),MATCH('Chart tables'!G$8,#REF!,0))</f>
        <v>#REF!</v>
      </c>
      <c r="H35" s="50" t="e">
        <f>INDEX(#REF!,MATCH('Chart tables'!$D$4,#REF!,0),MATCH('Chart tables'!H$8,#REF!,0))</f>
        <v>#REF!</v>
      </c>
      <c r="I35" s="50" t="e">
        <f>INDEX(#REF!,MATCH('Chart tables'!$D$4,#REF!,0),MATCH('Chart tables'!I$8,#REF!,0))</f>
        <v>#REF!</v>
      </c>
      <c r="J35" s="50" t="e">
        <f>INDEX(#REF!,MATCH('Chart tables'!$D$4,#REF!,0),MATCH('Chart tables'!J$8,#REF!,0))</f>
        <v>#REF!</v>
      </c>
      <c r="K35" s="50" t="e">
        <f>INDEX(#REF!,MATCH('Chart tables'!$D$4,#REF!,0),MATCH('Chart tables'!K$8,#REF!,0))</f>
        <v>#REF!</v>
      </c>
      <c r="L35" s="50" t="e">
        <f>INDEX(#REF!,MATCH('Chart tables'!$D$4,#REF!,0),MATCH('Chart tables'!L$8,#REF!,0))</f>
        <v>#REF!</v>
      </c>
      <c r="M35" s="50" t="e">
        <f>INDEX(#REF!,MATCH('Chart tables'!$D$4,#REF!,0),MATCH('Chart tables'!M$8,#REF!,0))</f>
        <v>#REF!</v>
      </c>
      <c r="N35" s="50" t="e">
        <f>INDEX(#REF!,MATCH('Chart tables'!$D$4,#REF!,0),MATCH('Chart tables'!N$8,#REF!,0))</f>
        <v>#REF!</v>
      </c>
      <c r="O35" s="50" t="e">
        <f>INDEX(#REF!,MATCH('Chart tables'!$D$4,#REF!,0),MATCH('Chart tables'!O$8,#REF!,0))</f>
        <v>#REF!</v>
      </c>
      <c r="P35" s="50" t="e">
        <f>INDEX(#REF!,MATCH('Chart tables'!$D$4,#REF!,0),MATCH('Chart tables'!P$8,#REF!,0))</f>
        <v>#REF!</v>
      </c>
      <c r="Q35" s="50" t="e">
        <f>INDEX(#REF!,MATCH('Chart tables'!$D$4,#REF!,0),MATCH('Chart tables'!Q$8,#REF!,0))</f>
        <v>#REF!</v>
      </c>
      <c r="R35" s="50" t="e">
        <f>INDEX(#REF!,MATCH('Chart tables'!$D$4,#REF!,0),MATCH('Chart tables'!R$8,#REF!,0))</f>
        <v>#REF!</v>
      </c>
      <c r="S35" s="50" t="e">
        <f>INDEX(#REF!,MATCH('Chart tables'!$D$4,#REF!,0),MATCH('Chart tables'!S$8,#REF!,0))</f>
        <v>#REF!</v>
      </c>
      <c r="T35" s="50" t="e">
        <f>INDEX(#REF!,MATCH('Chart tables'!$D$4,#REF!,0),MATCH('Chart tables'!T$8,#REF!,0))</f>
        <v>#REF!</v>
      </c>
      <c r="U35" s="50" t="e">
        <f>INDEX(#REF!,MATCH('Chart tables'!$D$4,#REF!,0),MATCH('Chart tables'!U$8,#REF!,0))</f>
        <v>#REF!</v>
      </c>
      <c r="V35" s="50" t="e">
        <f>INDEX(#REF!,MATCH('Chart tables'!$D$4,#REF!,0),MATCH('Chart tables'!V$8,#REF!,0))</f>
        <v>#REF!</v>
      </c>
      <c r="W35" s="50" t="e">
        <f>INDEX(#REF!,MATCH('Chart tables'!$D$4,#REF!,0),MATCH('Chart tables'!W$8,#REF!,0))</f>
        <v>#REF!</v>
      </c>
      <c r="X35" s="50" t="e">
        <f>INDEX(#REF!,MATCH('Chart tables'!$D$4,#REF!,0),MATCH('Chart tables'!X$8,#REF!,0))</f>
        <v>#REF!</v>
      </c>
      <c r="Y35" s="50" t="e">
        <f>INDEX(#REF!,MATCH('Chart tables'!$D$4,#REF!,0),MATCH('Chart tables'!Y$8,#REF!,0))</f>
        <v>#REF!</v>
      </c>
      <c r="Z35" s="50" t="e">
        <f>INDEX(#REF!,MATCH('Chart tables'!$D$4,#REF!,0),MATCH('Chart tables'!Z$8,#REF!,0))</f>
        <v>#REF!</v>
      </c>
      <c r="AA35" s="50" t="e">
        <f>INDEX(#REF!,MATCH('Chart tables'!$D$4,#REF!,0),MATCH('Chart tables'!AA$8,#REF!,0))</f>
        <v>#REF!</v>
      </c>
      <c r="AB35" s="50" t="e">
        <f>INDEX(#REF!,MATCH('Chart tables'!$D$4,#REF!,0),MATCH('Chart tables'!AB$8,#REF!,0))</f>
        <v>#REF!</v>
      </c>
      <c r="AC35" s="50" t="e">
        <f>INDEX(#REF!,MATCH('Chart tables'!$D$4,#REF!,0),MATCH('Chart tables'!AC$8,#REF!,0))</f>
        <v>#REF!</v>
      </c>
      <c r="AD35" s="50" t="e">
        <f>INDEX(#REF!,MATCH('Chart tables'!$D$4,#REF!,0),MATCH('Chart tables'!AD$8,#REF!,0))</f>
        <v>#REF!</v>
      </c>
      <c r="AE35" s="50" t="e">
        <f>INDEX(#REF!,MATCH('Chart tables'!$D$4,#REF!,0),MATCH('Chart tables'!AE$8,#REF!,0))</f>
        <v>#REF!</v>
      </c>
      <c r="AF35" s="50" t="e">
        <f>INDEX(#REF!,MATCH('Chart tables'!$D$4,#REF!,0),MATCH('Chart tables'!AF$8,#REF!,0))</f>
        <v>#REF!</v>
      </c>
      <c r="AG35" s="50" t="e">
        <f>INDEX(#REF!,MATCH('Chart tables'!$D$4,#REF!,0),MATCH('Chart tables'!AG$8,#REF!,0))</f>
        <v>#REF!</v>
      </c>
      <c r="AH35" s="50" t="e">
        <f>INDEX(#REF!,MATCH('Chart tables'!$D$4,#REF!,0),MATCH('Chart tables'!AH$8,#REF!,0))</f>
        <v>#REF!</v>
      </c>
    </row>
    <row r="36" spans="2:34" hidden="1" x14ac:dyDescent="0.2">
      <c r="B36" s="21" t="str">
        <f>'General inputs'!$B$84</f>
        <v>Avoided costs for non RIT-T proponent parties</v>
      </c>
      <c r="C36" s="5"/>
      <c r="D36" s="5"/>
      <c r="E36" s="50" t="e">
        <f>INDEX(#REF!,MATCH('Chart tables'!$D$4,#REF!,0),MATCH('Chart tables'!E$8,#REF!,0))</f>
        <v>#REF!</v>
      </c>
      <c r="F36" s="50" t="e">
        <f>INDEX(#REF!,MATCH('Chart tables'!$D$4,#REF!,0),MATCH('Chart tables'!F$8,#REF!,0))</f>
        <v>#REF!</v>
      </c>
      <c r="G36" s="50" t="e">
        <f>INDEX(#REF!,MATCH('Chart tables'!$D$4,#REF!,0),MATCH('Chart tables'!G$8,#REF!,0))</f>
        <v>#REF!</v>
      </c>
      <c r="H36" s="50" t="e">
        <f>INDEX(#REF!,MATCH('Chart tables'!$D$4,#REF!,0),MATCH('Chart tables'!H$8,#REF!,0))</f>
        <v>#REF!</v>
      </c>
      <c r="I36" s="50" t="e">
        <f>INDEX(#REF!,MATCH('Chart tables'!$D$4,#REF!,0),MATCH('Chart tables'!I$8,#REF!,0))</f>
        <v>#REF!</v>
      </c>
      <c r="J36" s="50" t="e">
        <f>INDEX(#REF!,MATCH('Chart tables'!$D$4,#REF!,0),MATCH('Chart tables'!J$8,#REF!,0))</f>
        <v>#REF!</v>
      </c>
      <c r="K36" s="50" t="e">
        <f>INDEX(#REF!,MATCH('Chart tables'!$D$4,#REF!,0),MATCH('Chart tables'!K$8,#REF!,0))</f>
        <v>#REF!</v>
      </c>
      <c r="L36" s="50" t="e">
        <f>INDEX(#REF!,MATCH('Chart tables'!$D$4,#REF!,0),MATCH('Chart tables'!L$8,#REF!,0))</f>
        <v>#REF!</v>
      </c>
      <c r="M36" s="50" t="e">
        <f>INDEX(#REF!,MATCH('Chart tables'!$D$4,#REF!,0),MATCH('Chart tables'!M$8,#REF!,0))</f>
        <v>#REF!</v>
      </c>
      <c r="N36" s="50" t="e">
        <f>INDEX(#REF!,MATCH('Chart tables'!$D$4,#REF!,0),MATCH('Chart tables'!N$8,#REF!,0))</f>
        <v>#REF!</v>
      </c>
      <c r="O36" s="50" t="e">
        <f>INDEX(#REF!,MATCH('Chart tables'!$D$4,#REF!,0),MATCH('Chart tables'!O$8,#REF!,0))</f>
        <v>#REF!</v>
      </c>
      <c r="P36" s="50" t="e">
        <f>INDEX(#REF!,MATCH('Chart tables'!$D$4,#REF!,0),MATCH('Chart tables'!P$8,#REF!,0))</f>
        <v>#REF!</v>
      </c>
      <c r="Q36" s="50" t="e">
        <f>INDEX(#REF!,MATCH('Chart tables'!$D$4,#REF!,0),MATCH('Chart tables'!Q$8,#REF!,0))</f>
        <v>#REF!</v>
      </c>
      <c r="R36" s="50" t="e">
        <f>INDEX(#REF!,MATCH('Chart tables'!$D$4,#REF!,0),MATCH('Chart tables'!R$8,#REF!,0))</f>
        <v>#REF!</v>
      </c>
      <c r="S36" s="50" t="e">
        <f>INDEX(#REF!,MATCH('Chart tables'!$D$4,#REF!,0),MATCH('Chart tables'!S$8,#REF!,0))</f>
        <v>#REF!</v>
      </c>
      <c r="T36" s="50" t="e">
        <f>INDEX(#REF!,MATCH('Chart tables'!$D$4,#REF!,0),MATCH('Chart tables'!T$8,#REF!,0))</f>
        <v>#REF!</v>
      </c>
      <c r="U36" s="50" t="e">
        <f>INDEX(#REF!,MATCH('Chart tables'!$D$4,#REF!,0),MATCH('Chart tables'!U$8,#REF!,0))</f>
        <v>#REF!</v>
      </c>
      <c r="V36" s="50" t="e">
        <f>INDEX(#REF!,MATCH('Chart tables'!$D$4,#REF!,0),MATCH('Chart tables'!V$8,#REF!,0))</f>
        <v>#REF!</v>
      </c>
      <c r="W36" s="50" t="e">
        <f>INDEX(#REF!,MATCH('Chart tables'!$D$4,#REF!,0),MATCH('Chart tables'!W$8,#REF!,0))</f>
        <v>#REF!</v>
      </c>
      <c r="X36" s="50" t="e">
        <f>INDEX(#REF!,MATCH('Chart tables'!$D$4,#REF!,0),MATCH('Chart tables'!X$8,#REF!,0))</f>
        <v>#REF!</v>
      </c>
      <c r="Y36" s="50" t="e">
        <f>INDEX(#REF!,MATCH('Chart tables'!$D$4,#REF!,0),MATCH('Chart tables'!Y$8,#REF!,0))</f>
        <v>#REF!</v>
      </c>
      <c r="Z36" s="50" t="e">
        <f>INDEX(#REF!,MATCH('Chart tables'!$D$4,#REF!,0),MATCH('Chart tables'!Z$8,#REF!,0))</f>
        <v>#REF!</v>
      </c>
      <c r="AA36" s="50" t="e">
        <f>INDEX(#REF!,MATCH('Chart tables'!$D$4,#REF!,0),MATCH('Chart tables'!AA$8,#REF!,0))</f>
        <v>#REF!</v>
      </c>
      <c r="AB36" s="50" t="e">
        <f>INDEX(#REF!,MATCH('Chart tables'!$D$4,#REF!,0),MATCH('Chart tables'!AB$8,#REF!,0))</f>
        <v>#REF!</v>
      </c>
      <c r="AC36" s="50" t="e">
        <f>INDEX(#REF!,MATCH('Chart tables'!$D$4,#REF!,0),MATCH('Chart tables'!AC$8,#REF!,0))</f>
        <v>#REF!</v>
      </c>
      <c r="AD36" s="50" t="e">
        <f>INDEX(#REF!,MATCH('Chart tables'!$D$4,#REF!,0),MATCH('Chart tables'!AD$8,#REF!,0))</f>
        <v>#REF!</v>
      </c>
      <c r="AE36" s="50" t="e">
        <f>INDEX(#REF!,MATCH('Chart tables'!$D$4,#REF!,0),MATCH('Chart tables'!AE$8,#REF!,0))</f>
        <v>#REF!</v>
      </c>
      <c r="AF36" s="50" t="e">
        <f>INDEX(#REF!,MATCH('Chart tables'!$D$4,#REF!,0),MATCH('Chart tables'!AF$8,#REF!,0))</f>
        <v>#REF!</v>
      </c>
      <c r="AG36" s="50" t="e">
        <f>INDEX(#REF!,MATCH('Chart tables'!$D$4,#REF!,0),MATCH('Chart tables'!AG$8,#REF!,0))</f>
        <v>#REF!</v>
      </c>
      <c r="AH36" s="50" t="e">
        <f>INDEX(#REF!,MATCH('Chart tables'!$D$4,#REF!,0),MATCH('Chart tables'!AH$8,#REF!,0))</f>
        <v>#REF!</v>
      </c>
    </row>
    <row r="37" spans="2:34" hidden="1" x14ac:dyDescent="0.2">
      <c r="B37" s="21" t="str">
        <f>'General inputs'!$B$85</f>
        <v>Avoided unrelated TNSP expenditure (wood pole replacement)</v>
      </c>
      <c r="C37" s="5"/>
      <c r="D37" s="5"/>
      <c r="E37" s="50" t="e">
        <f>INDEX(#REF!,MATCH('Chart tables'!$D$4,#REF!,0),MATCH('Chart tables'!E$8,#REF!,0))</f>
        <v>#REF!</v>
      </c>
      <c r="F37" s="50" t="e">
        <f>INDEX(#REF!,MATCH('Chart tables'!$D$4,#REF!,0),MATCH('Chart tables'!F$8,#REF!,0))</f>
        <v>#REF!</v>
      </c>
      <c r="G37" s="50" t="e">
        <f>INDEX(#REF!,MATCH('Chart tables'!$D$4,#REF!,0),MATCH('Chart tables'!G$8,#REF!,0))</f>
        <v>#REF!</v>
      </c>
      <c r="H37" s="50" t="e">
        <f>INDEX(#REF!,MATCH('Chart tables'!$D$4,#REF!,0),MATCH('Chart tables'!H$8,#REF!,0))</f>
        <v>#REF!</v>
      </c>
      <c r="I37" s="50" t="e">
        <f>INDEX(#REF!,MATCH('Chart tables'!$D$4,#REF!,0),MATCH('Chart tables'!I$8,#REF!,0))</f>
        <v>#REF!</v>
      </c>
      <c r="J37" s="50" t="e">
        <f>INDEX(#REF!,MATCH('Chart tables'!$D$4,#REF!,0),MATCH('Chart tables'!J$8,#REF!,0))</f>
        <v>#REF!</v>
      </c>
      <c r="K37" s="50" t="e">
        <f>INDEX(#REF!,MATCH('Chart tables'!$D$4,#REF!,0),MATCH('Chart tables'!K$8,#REF!,0))</f>
        <v>#REF!</v>
      </c>
      <c r="L37" s="50" t="e">
        <f>INDEX(#REF!,MATCH('Chart tables'!$D$4,#REF!,0),MATCH('Chart tables'!L$8,#REF!,0))</f>
        <v>#REF!</v>
      </c>
      <c r="M37" s="50" t="e">
        <f>INDEX(#REF!,MATCH('Chart tables'!$D$4,#REF!,0),MATCH('Chart tables'!M$8,#REF!,0))</f>
        <v>#REF!</v>
      </c>
      <c r="N37" s="50" t="e">
        <f>INDEX(#REF!,MATCH('Chart tables'!$D$4,#REF!,0),MATCH('Chart tables'!N$8,#REF!,0))</f>
        <v>#REF!</v>
      </c>
      <c r="O37" s="50" t="e">
        <f>INDEX(#REF!,MATCH('Chart tables'!$D$4,#REF!,0),MATCH('Chart tables'!O$8,#REF!,0))</f>
        <v>#REF!</v>
      </c>
      <c r="P37" s="50" t="e">
        <f>INDEX(#REF!,MATCH('Chart tables'!$D$4,#REF!,0),MATCH('Chart tables'!P$8,#REF!,0))</f>
        <v>#REF!</v>
      </c>
      <c r="Q37" s="50" t="e">
        <f>INDEX(#REF!,MATCH('Chart tables'!$D$4,#REF!,0),MATCH('Chart tables'!Q$8,#REF!,0))</f>
        <v>#REF!</v>
      </c>
      <c r="R37" s="50" t="e">
        <f>INDEX(#REF!,MATCH('Chart tables'!$D$4,#REF!,0),MATCH('Chart tables'!R$8,#REF!,0))</f>
        <v>#REF!</v>
      </c>
      <c r="S37" s="50" t="e">
        <f>INDEX(#REF!,MATCH('Chart tables'!$D$4,#REF!,0),MATCH('Chart tables'!S$8,#REF!,0))</f>
        <v>#REF!</v>
      </c>
      <c r="T37" s="50" t="e">
        <f>INDEX(#REF!,MATCH('Chart tables'!$D$4,#REF!,0),MATCH('Chart tables'!T$8,#REF!,0))</f>
        <v>#REF!</v>
      </c>
      <c r="U37" s="50" t="e">
        <f>INDEX(#REF!,MATCH('Chart tables'!$D$4,#REF!,0),MATCH('Chart tables'!U$8,#REF!,0))</f>
        <v>#REF!</v>
      </c>
      <c r="V37" s="50" t="e">
        <f>INDEX(#REF!,MATCH('Chart tables'!$D$4,#REF!,0),MATCH('Chart tables'!V$8,#REF!,0))</f>
        <v>#REF!</v>
      </c>
      <c r="W37" s="50" t="e">
        <f>INDEX(#REF!,MATCH('Chart tables'!$D$4,#REF!,0),MATCH('Chart tables'!W$8,#REF!,0))</f>
        <v>#REF!</v>
      </c>
      <c r="X37" s="50" t="e">
        <f>INDEX(#REF!,MATCH('Chart tables'!$D$4,#REF!,0),MATCH('Chart tables'!X$8,#REF!,0))</f>
        <v>#REF!</v>
      </c>
      <c r="Y37" s="50" t="e">
        <f>INDEX(#REF!,MATCH('Chart tables'!$D$4,#REF!,0),MATCH('Chart tables'!Y$8,#REF!,0))</f>
        <v>#REF!</v>
      </c>
      <c r="Z37" s="50" t="e">
        <f>INDEX(#REF!,MATCH('Chart tables'!$D$4,#REF!,0),MATCH('Chart tables'!Z$8,#REF!,0))</f>
        <v>#REF!</v>
      </c>
      <c r="AA37" s="50" t="e">
        <f>INDEX(#REF!,MATCH('Chart tables'!$D$4,#REF!,0),MATCH('Chart tables'!AA$8,#REF!,0))</f>
        <v>#REF!</v>
      </c>
      <c r="AB37" s="50" t="e">
        <f>INDEX(#REF!,MATCH('Chart tables'!$D$4,#REF!,0),MATCH('Chart tables'!AB$8,#REF!,0))</f>
        <v>#REF!</v>
      </c>
      <c r="AC37" s="50" t="e">
        <f>INDEX(#REF!,MATCH('Chart tables'!$D$4,#REF!,0),MATCH('Chart tables'!AC$8,#REF!,0))</f>
        <v>#REF!</v>
      </c>
      <c r="AD37" s="50" t="e">
        <f>INDEX(#REF!,MATCH('Chart tables'!$D$4,#REF!,0),MATCH('Chart tables'!AD$8,#REF!,0))</f>
        <v>#REF!</v>
      </c>
      <c r="AE37" s="50" t="e">
        <f>INDEX(#REF!,MATCH('Chart tables'!$D$4,#REF!,0),MATCH('Chart tables'!AE$8,#REF!,0))</f>
        <v>#REF!</v>
      </c>
      <c r="AF37" s="50" t="e">
        <f>INDEX(#REF!,MATCH('Chart tables'!$D$4,#REF!,0),MATCH('Chart tables'!AF$8,#REF!,0))</f>
        <v>#REF!</v>
      </c>
      <c r="AG37" s="50" t="e">
        <f>INDEX(#REF!,MATCH('Chart tables'!$D$4,#REF!,0),MATCH('Chart tables'!AG$8,#REF!,0))</f>
        <v>#REF!</v>
      </c>
      <c r="AH37" s="50" t="e">
        <f>INDEX(#REF!,MATCH('Chart tables'!$D$4,#REF!,0),MATCH('Chart tables'!AH$8,#REF!,0))</f>
        <v>#REF!</v>
      </c>
    </row>
    <row r="38" spans="2:34" hidden="1" x14ac:dyDescent="0.2">
      <c r="B38" s="21" t="str">
        <f>'General inputs'!$B$86</f>
        <v>Avoided unrelated TNSP expenditure (market benefits)</v>
      </c>
      <c r="C38" s="5"/>
      <c r="D38" s="5"/>
      <c r="E38" s="50" t="e">
        <f>INDEX(#REF!,MATCH('Chart tables'!$D$4,#REF!,0),MATCH('Chart tables'!E$8,#REF!,0))</f>
        <v>#REF!</v>
      </c>
      <c r="F38" s="50" t="e">
        <f>INDEX(#REF!,MATCH('Chart tables'!$D$4,#REF!,0),MATCH('Chart tables'!F$8,#REF!,0))</f>
        <v>#REF!</v>
      </c>
      <c r="G38" s="50" t="e">
        <f>INDEX(#REF!,MATCH('Chart tables'!$D$4,#REF!,0),MATCH('Chart tables'!G$8,#REF!,0))</f>
        <v>#REF!</v>
      </c>
      <c r="H38" s="50" t="e">
        <f>INDEX(#REF!,MATCH('Chart tables'!$D$4,#REF!,0),MATCH('Chart tables'!H$8,#REF!,0))</f>
        <v>#REF!</v>
      </c>
      <c r="I38" s="50" t="e">
        <f>INDEX(#REF!,MATCH('Chart tables'!$D$4,#REF!,0),MATCH('Chart tables'!I$8,#REF!,0))</f>
        <v>#REF!</v>
      </c>
      <c r="J38" s="50" t="e">
        <f>INDEX(#REF!,MATCH('Chart tables'!$D$4,#REF!,0),MATCH('Chart tables'!J$8,#REF!,0))</f>
        <v>#REF!</v>
      </c>
      <c r="K38" s="50" t="e">
        <f>INDEX(#REF!,MATCH('Chart tables'!$D$4,#REF!,0),MATCH('Chart tables'!K$8,#REF!,0))</f>
        <v>#REF!</v>
      </c>
      <c r="L38" s="50" t="e">
        <f>INDEX(#REF!,MATCH('Chart tables'!$D$4,#REF!,0),MATCH('Chart tables'!L$8,#REF!,0))</f>
        <v>#REF!</v>
      </c>
      <c r="M38" s="50" t="e">
        <f>INDEX(#REF!,MATCH('Chart tables'!$D$4,#REF!,0),MATCH('Chart tables'!M$8,#REF!,0))</f>
        <v>#REF!</v>
      </c>
      <c r="N38" s="50" t="e">
        <f>INDEX(#REF!,MATCH('Chart tables'!$D$4,#REF!,0),MATCH('Chart tables'!N$8,#REF!,0))</f>
        <v>#REF!</v>
      </c>
      <c r="O38" s="50" t="e">
        <f>INDEX(#REF!,MATCH('Chart tables'!$D$4,#REF!,0),MATCH('Chart tables'!O$8,#REF!,0))</f>
        <v>#REF!</v>
      </c>
      <c r="P38" s="50" t="e">
        <f>INDEX(#REF!,MATCH('Chart tables'!$D$4,#REF!,0),MATCH('Chart tables'!P$8,#REF!,0))</f>
        <v>#REF!</v>
      </c>
      <c r="Q38" s="50" t="e">
        <f>INDEX(#REF!,MATCH('Chart tables'!$D$4,#REF!,0),MATCH('Chart tables'!Q$8,#REF!,0))</f>
        <v>#REF!</v>
      </c>
      <c r="R38" s="50" t="e">
        <f>INDEX(#REF!,MATCH('Chart tables'!$D$4,#REF!,0),MATCH('Chart tables'!R$8,#REF!,0))</f>
        <v>#REF!</v>
      </c>
      <c r="S38" s="50" t="e">
        <f>INDEX(#REF!,MATCH('Chart tables'!$D$4,#REF!,0),MATCH('Chart tables'!S$8,#REF!,0))</f>
        <v>#REF!</v>
      </c>
      <c r="T38" s="50" t="e">
        <f>INDEX(#REF!,MATCH('Chart tables'!$D$4,#REF!,0),MATCH('Chart tables'!T$8,#REF!,0))</f>
        <v>#REF!</v>
      </c>
      <c r="U38" s="50" t="e">
        <f>INDEX(#REF!,MATCH('Chart tables'!$D$4,#REF!,0),MATCH('Chart tables'!U$8,#REF!,0))</f>
        <v>#REF!</v>
      </c>
      <c r="V38" s="50" t="e">
        <f>INDEX(#REF!,MATCH('Chart tables'!$D$4,#REF!,0),MATCH('Chart tables'!V$8,#REF!,0))</f>
        <v>#REF!</v>
      </c>
      <c r="W38" s="50" t="e">
        <f>INDEX(#REF!,MATCH('Chart tables'!$D$4,#REF!,0),MATCH('Chart tables'!W$8,#REF!,0))</f>
        <v>#REF!</v>
      </c>
      <c r="X38" s="50" t="e">
        <f>INDEX(#REF!,MATCH('Chart tables'!$D$4,#REF!,0),MATCH('Chart tables'!X$8,#REF!,0))</f>
        <v>#REF!</v>
      </c>
      <c r="Y38" s="50" t="e">
        <f>INDEX(#REF!,MATCH('Chart tables'!$D$4,#REF!,0),MATCH('Chart tables'!Y$8,#REF!,0))</f>
        <v>#REF!</v>
      </c>
      <c r="Z38" s="50" t="e">
        <f>INDEX(#REF!,MATCH('Chart tables'!$D$4,#REF!,0),MATCH('Chart tables'!Z$8,#REF!,0))</f>
        <v>#REF!</v>
      </c>
      <c r="AA38" s="50" t="e">
        <f>INDEX(#REF!,MATCH('Chart tables'!$D$4,#REF!,0),MATCH('Chart tables'!AA$8,#REF!,0))</f>
        <v>#REF!</v>
      </c>
      <c r="AB38" s="50" t="e">
        <f>INDEX(#REF!,MATCH('Chart tables'!$D$4,#REF!,0),MATCH('Chart tables'!AB$8,#REF!,0))</f>
        <v>#REF!</v>
      </c>
      <c r="AC38" s="50" t="e">
        <f>INDEX(#REF!,MATCH('Chart tables'!$D$4,#REF!,0),MATCH('Chart tables'!AC$8,#REF!,0))</f>
        <v>#REF!</v>
      </c>
      <c r="AD38" s="50" t="e">
        <f>INDEX(#REF!,MATCH('Chart tables'!$D$4,#REF!,0),MATCH('Chart tables'!AD$8,#REF!,0))</f>
        <v>#REF!</v>
      </c>
      <c r="AE38" s="50" t="e">
        <f>INDEX(#REF!,MATCH('Chart tables'!$D$4,#REF!,0),MATCH('Chart tables'!AE$8,#REF!,0))</f>
        <v>#REF!</v>
      </c>
      <c r="AF38" s="50" t="e">
        <f>INDEX(#REF!,MATCH('Chart tables'!$D$4,#REF!,0),MATCH('Chart tables'!AF$8,#REF!,0))</f>
        <v>#REF!</v>
      </c>
      <c r="AG38" s="50" t="e">
        <f>INDEX(#REF!,MATCH('Chart tables'!$D$4,#REF!,0),MATCH('Chart tables'!AG$8,#REF!,0))</f>
        <v>#REF!</v>
      </c>
      <c r="AH38" s="50" t="e">
        <f>INDEX(#REF!,MATCH('Chart tables'!$D$4,#REF!,0),MATCH('Chart tables'!AH$8,#REF!,0))</f>
        <v>#REF!</v>
      </c>
    </row>
    <row r="41" spans="2:34" ht="15" x14ac:dyDescent="0.25">
      <c r="B41" s="28" t="s">
        <v>67</v>
      </c>
      <c r="C41" s="18"/>
      <c r="D41" s="18"/>
      <c r="E41" s="53">
        <f>(1+Results!$G$4)^(FirstYear-'Chart tables'!E$8)</f>
        <v>1</v>
      </c>
      <c r="F41" s="53">
        <f>(1+Results!$G$4)^(FirstYear-'Chart tables'!F$8)</f>
        <v>0.94786729857819907</v>
      </c>
      <c r="G41" s="53">
        <f>(1+Results!$G$4)^(FirstYear-'Chart tables'!G$8)</f>
        <v>0.89845241571393286</v>
      </c>
      <c r="H41" s="53">
        <f>(1+Results!$G$4)^(FirstYear-'Chart tables'!H$8)</f>
        <v>0.85161366418382267</v>
      </c>
      <c r="I41" s="53">
        <f>(1+Results!$G$4)^(FirstYear-'Chart tables'!I$8)</f>
        <v>0.80721674330220161</v>
      </c>
      <c r="J41" s="53">
        <f>(1+Results!$G$4)^(FirstYear-'Chart tables'!J$8)</f>
        <v>0.76513435384094941</v>
      </c>
      <c r="K41" s="53">
        <f>(1+Results!$G$4)^(FirstYear-'Chart tables'!K$8)</f>
        <v>0.72524583302459655</v>
      </c>
      <c r="L41" s="53">
        <f>(1+Results!$G$4)^(FirstYear-'Chart tables'!L$8)</f>
        <v>0.68743680855412004</v>
      </c>
      <c r="M41" s="53">
        <f>(1+Results!$G$4)^(FirstYear-'Chart tables'!M$8)</f>
        <v>0.6515988706674124</v>
      </c>
      <c r="N41" s="53">
        <f>(1+Results!$G$4)^(FirstYear-'Chart tables'!N$8)</f>
        <v>0.6176292612961255</v>
      </c>
      <c r="O41" s="53">
        <f>(1+Results!$G$4)^(FirstYear-'Chart tables'!O$8)</f>
        <v>0.58543057942760712</v>
      </c>
      <c r="P41" s="53">
        <f>(1+Results!$G$4)^(FirstYear-'Chart tables'!P$8)</f>
        <v>0.55491050182711577</v>
      </c>
      <c r="Q41" s="53">
        <f>(1+Results!$G$4)^(FirstYear-'Chart tables'!Q$8)</f>
        <v>0.5259815183195411</v>
      </c>
      <c r="R41" s="53">
        <f>(1+Results!$G$4)^(FirstYear-'Chart tables'!R$8)</f>
        <v>0.49856068087160293</v>
      </c>
      <c r="S41" s="53">
        <f>(1+Results!$G$4)^(FirstYear-'Chart tables'!S$8)</f>
        <v>0.47256936575507386</v>
      </c>
      <c r="T41" s="53">
        <f>(1+Results!$G$4)^(FirstYear-'Chart tables'!T$8)</f>
        <v>0.44793304810907481</v>
      </c>
      <c r="U41" s="53">
        <f>(1+Results!$G$4)^(FirstYear-'Chart tables'!U$8)</f>
        <v>0.4245810882550472</v>
      </c>
      <c r="V41" s="53">
        <f>(1+Results!$G$4)^(FirstYear-'Chart tables'!V$8)</f>
        <v>0.40244652915170354</v>
      </c>
      <c r="W41" s="53">
        <f>(1+Results!$G$4)^(FirstYear-'Chart tables'!W$8)</f>
        <v>0.38146590440919764</v>
      </c>
      <c r="X41" s="53">
        <f>(1+Results!$G$4)^(FirstYear-'Chart tables'!X$8)</f>
        <v>0.36157905631203574</v>
      </c>
      <c r="Y41" s="53">
        <f>(1+Results!$G$4)^(FirstYear-'Chart tables'!Y$8)</f>
        <v>0.34272896332894381</v>
      </c>
      <c r="Z41" s="53">
        <f>(1+Results!$G$4)^(FirstYear-'Chart tables'!Z$8)</f>
        <v>0.32486157661511261</v>
      </c>
      <c r="AA41" s="53">
        <f>(1+Results!$G$4)^(FirstYear-'Chart tables'!AA$8)</f>
        <v>0.30792566503802149</v>
      </c>
      <c r="AB41" s="53">
        <f>(1+Results!$G$4)^(FirstYear-'Chart tables'!AB$8)</f>
        <v>0.29187266828248482</v>
      </c>
      <c r="AC41" s="53">
        <f>(1+Results!$G$4)^(FirstYear-'Chart tables'!AC$8)</f>
        <v>0.2766565576137297</v>
      </c>
      <c r="AD41" s="53">
        <f>(1+Results!$G$4)^(FirstYear-'Chart tables'!AD$8)</f>
        <v>0.26223370389926987</v>
      </c>
      <c r="AE41" s="53">
        <f>(1+Results!$G$4)^(FirstYear-'Chart tables'!AE$8)</f>
        <v>0.24856275251115625</v>
      </c>
      <c r="AF41" s="53">
        <f>(1+Results!$G$4)^(FirstYear-'Chart tables'!AF$8)</f>
        <v>0.23560450474991115</v>
      </c>
      <c r="AG41" s="53">
        <f>(1+Results!$G$4)^(FirstYear-'Chart tables'!AG$8)</f>
        <v>0.22332180545015276</v>
      </c>
      <c r="AH41" s="53">
        <f>(1+Results!$G$4)^(FirstYear-'Chart tables'!AH$8)</f>
        <v>0.21167943644564247</v>
      </c>
    </row>
    <row r="43" spans="2:34" ht="15" x14ac:dyDescent="0.25">
      <c r="B43" s="52" t="str">
        <f>$D$4</f>
        <v>Option 5B</v>
      </c>
      <c r="C43" s="51" t="str">
        <f>'General inputs'!$I$77</f>
        <v>Central</v>
      </c>
      <c r="D43" s="51"/>
      <c r="E43" s="33">
        <f>FirstYear</f>
        <v>2023</v>
      </c>
      <c r="F43" s="33">
        <f t="shared" ref="F43:AH43" si="4">E43+1</f>
        <v>2024</v>
      </c>
      <c r="G43" s="33">
        <f t="shared" si="4"/>
        <v>2025</v>
      </c>
      <c r="H43" s="33">
        <f t="shared" si="4"/>
        <v>2026</v>
      </c>
      <c r="I43" s="33">
        <f t="shared" si="4"/>
        <v>2027</v>
      </c>
      <c r="J43" s="33">
        <f t="shared" si="4"/>
        <v>2028</v>
      </c>
      <c r="K43" s="33">
        <f t="shared" si="4"/>
        <v>2029</v>
      </c>
      <c r="L43" s="33">
        <f t="shared" si="4"/>
        <v>2030</v>
      </c>
      <c r="M43" s="33">
        <f t="shared" si="4"/>
        <v>2031</v>
      </c>
      <c r="N43" s="33">
        <f t="shared" si="4"/>
        <v>2032</v>
      </c>
      <c r="O43" s="33">
        <f t="shared" si="4"/>
        <v>2033</v>
      </c>
      <c r="P43" s="33">
        <f t="shared" si="4"/>
        <v>2034</v>
      </c>
      <c r="Q43" s="33">
        <f t="shared" si="4"/>
        <v>2035</v>
      </c>
      <c r="R43" s="33">
        <f t="shared" si="4"/>
        <v>2036</v>
      </c>
      <c r="S43" s="33">
        <f t="shared" si="4"/>
        <v>2037</v>
      </c>
      <c r="T43" s="33">
        <f t="shared" si="4"/>
        <v>2038</v>
      </c>
      <c r="U43" s="33">
        <f t="shared" si="4"/>
        <v>2039</v>
      </c>
      <c r="V43" s="33">
        <f t="shared" si="4"/>
        <v>2040</v>
      </c>
      <c r="W43" s="33">
        <f t="shared" si="4"/>
        <v>2041</v>
      </c>
      <c r="X43" s="33">
        <f t="shared" si="4"/>
        <v>2042</v>
      </c>
      <c r="Y43" s="33">
        <f t="shared" si="4"/>
        <v>2043</v>
      </c>
      <c r="Z43" s="33">
        <f t="shared" si="4"/>
        <v>2044</v>
      </c>
      <c r="AA43" s="33">
        <f t="shared" si="4"/>
        <v>2045</v>
      </c>
      <c r="AB43" s="33">
        <f t="shared" si="4"/>
        <v>2046</v>
      </c>
      <c r="AC43" s="33">
        <f t="shared" si="4"/>
        <v>2047</v>
      </c>
      <c r="AD43" s="33">
        <f t="shared" si="4"/>
        <v>2048</v>
      </c>
      <c r="AE43" s="33">
        <f t="shared" si="4"/>
        <v>2049</v>
      </c>
      <c r="AF43" s="33">
        <f t="shared" si="4"/>
        <v>2050</v>
      </c>
      <c r="AG43" s="33">
        <f t="shared" si="4"/>
        <v>2051</v>
      </c>
      <c r="AH43" s="33">
        <f t="shared" si="4"/>
        <v>2052</v>
      </c>
    </row>
    <row r="44" spans="2:34" x14ac:dyDescent="0.2">
      <c r="B44" s="21" t="str">
        <f>'General inputs'!$B$81</f>
        <v xml:space="preserve">Avoided fuel consumption from generation dispatch </v>
      </c>
      <c r="C44" s="5"/>
      <c r="D44" s="5"/>
      <c r="E44" s="50" t="e">
        <f>E$41*E9</f>
        <v>#VALUE!</v>
      </c>
      <c r="F44" s="50">
        <f t="shared" ref="F44:AH44" si="5">F$41*F9</f>
        <v>0</v>
      </c>
      <c r="G44" s="50">
        <f t="shared" si="5"/>
        <v>0</v>
      </c>
      <c r="H44" s="50">
        <f t="shared" si="5"/>
        <v>0</v>
      </c>
      <c r="I44" s="50">
        <f t="shared" si="5"/>
        <v>0</v>
      </c>
      <c r="J44" s="50">
        <f>J$41*J9</f>
        <v>0</v>
      </c>
      <c r="K44" s="50">
        <f t="shared" si="5"/>
        <v>0</v>
      </c>
      <c r="L44" s="50">
        <f t="shared" si="5"/>
        <v>0</v>
      </c>
      <c r="M44" s="50">
        <f t="shared" si="5"/>
        <v>0</v>
      </c>
      <c r="N44" s="50">
        <f t="shared" si="5"/>
        <v>0</v>
      </c>
      <c r="O44" s="50">
        <f t="shared" si="5"/>
        <v>0</v>
      </c>
      <c r="P44" s="50">
        <f t="shared" si="5"/>
        <v>0</v>
      </c>
      <c r="Q44" s="50">
        <f t="shared" si="5"/>
        <v>0</v>
      </c>
      <c r="R44" s="50">
        <f t="shared" si="5"/>
        <v>0</v>
      </c>
      <c r="S44" s="50">
        <f t="shared" si="5"/>
        <v>0</v>
      </c>
      <c r="T44" s="50">
        <f t="shared" si="5"/>
        <v>0</v>
      </c>
      <c r="U44" s="50">
        <f t="shared" si="5"/>
        <v>0</v>
      </c>
      <c r="V44" s="50">
        <f t="shared" si="5"/>
        <v>0</v>
      </c>
      <c r="W44" s="50">
        <f t="shared" si="5"/>
        <v>0</v>
      </c>
      <c r="X44" s="50">
        <f t="shared" si="5"/>
        <v>0</v>
      </c>
      <c r="Y44" s="50" t="e">
        <f t="shared" si="5"/>
        <v>#N/A</v>
      </c>
      <c r="Z44" s="50" t="e">
        <f t="shared" si="5"/>
        <v>#N/A</v>
      </c>
      <c r="AA44" s="50" t="e">
        <f t="shared" si="5"/>
        <v>#N/A</v>
      </c>
      <c r="AB44" s="50" t="e">
        <f t="shared" si="5"/>
        <v>#N/A</v>
      </c>
      <c r="AC44" s="50" t="e">
        <f t="shared" si="5"/>
        <v>#N/A</v>
      </c>
      <c r="AD44" s="50" t="e">
        <f t="shared" si="5"/>
        <v>#N/A</v>
      </c>
      <c r="AE44" s="50" t="e">
        <f t="shared" si="5"/>
        <v>#N/A</v>
      </c>
      <c r="AF44" s="50" t="e">
        <f t="shared" si="5"/>
        <v>#N/A</v>
      </c>
      <c r="AG44" s="50" t="e">
        <f t="shared" si="5"/>
        <v>#N/A</v>
      </c>
      <c r="AH44" s="50" t="e">
        <f t="shared" si="5"/>
        <v>#N/A</v>
      </c>
    </row>
    <row r="45" spans="2:34" x14ac:dyDescent="0.2">
      <c r="B45" s="21" t="str">
        <f>'General inputs'!$B$82</f>
        <v xml:space="preserve">Avoided voluntary load curtailment </v>
      </c>
      <c r="C45" s="5"/>
      <c r="D45" s="5"/>
      <c r="E45" s="50" t="e">
        <f t="shared" ref="E45:AH45" si="6">E$41*E10</f>
        <v>#VALUE!</v>
      </c>
      <c r="F45" s="50">
        <f t="shared" si="6"/>
        <v>0</v>
      </c>
      <c r="G45" s="50">
        <f t="shared" si="6"/>
        <v>0</v>
      </c>
      <c r="H45" s="50">
        <f t="shared" si="6"/>
        <v>0</v>
      </c>
      <c r="I45" s="50">
        <f t="shared" si="6"/>
        <v>0</v>
      </c>
      <c r="J45" s="50">
        <f t="shared" si="6"/>
        <v>0</v>
      </c>
      <c r="K45" s="50">
        <f t="shared" si="6"/>
        <v>0</v>
      </c>
      <c r="L45" s="50">
        <f t="shared" si="6"/>
        <v>0</v>
      </c>
      <c r="M45" s="50">
        <f t="shared" si="6"/>
        <v>0</v>
      </c>
      <c r="N45" s="50">
        <f t="shared" si="6"/>
        <v>0</v>
      </c>
      <c r="O45" s="50">
        <f t="shared" si="6"/>
        <v>0</v>
      </c>
      <c r="P45" s="50">
        <f t="shared" si="6"/>
        <v>0</v>
      </c>
      <c r="Q45" s="50">
        <f t="shared" si="6"/>
        <v>0</v>
      </c>
      <c r="R45" s="50">
        <f t="shared" si="6"/>
        <v>0</v>
      </c>
      <c r="S45" s="50">
        <f t="shared" si="6"/>
        <v>0</v>
      </c>
      <c r="T45" s="50">
        <f t="shared" si="6"/>
        <v>0</v>
      </c>
      <c r="U45" s="50">
        <f t="shared" si="6"/>
        <v>0</v>
      </c>
      <c r="V45" s="50">
        <f t="shared" si="6"/>
        <v>0</v>
      </c>
      <c r="W45" s="50">
        <f t="shared" si="6"/>
        <v>0</v>
      </c>
      <c r="X45" s="50">
        <f t="shared" si="6"/>
        <v>0</v>
      </c>
      <c r="Y45" s="50" t="e">
        <f t="shared" si="6"/>
        <v>#N/A</v>
      </c>
      <c r="Z45" s="50" t="e">
        <f t="shared" si="6"/>
        <v>#N/A</v>
      </c>
      <c r="AA45" s="50" t="e">
        <f t="shared" si="6"/>
        <v>#N/A</v>
      </c>
      <c r="AB45" s="50" t="e">
        <f t="shared" si="6"/>
        <v>#N/A</v>
      </c>
      <c r="AC45" s="50" t="e">
        <f t="shared" si="6"/>
        <v>#N/A</v>
      </c>
      <c r="AD45" s="50" t="e">
        <f t="shared" si="6"/>
        <v>#N/A</v>
      </c>
      <c r="AE45" s="50" t="e">
        <f t="shared" si="6"/>
        <v>#N/A</v>
      </c>
      <c r="AF45" s="50" t="e">
        <f t="shared" si="6"/>
        <v>#N/A</v>
      </c>
      <c r="AG45" s="50" t="e">
        <f t="shared" si="6"/>
        <v>#N/A</v>
      </c>
      <c r="AH45" s="50" t="e">
        <f t="shared" si="6"/>
        <v>#N/A</v>
      </c>
    </row>
    <row r="46" spans="2:34" x14ac:dyDescent="0.2">
      <c r="B46" s="21" t="str">
        <f>'General inputs'!$B$83</f>
        <v>Avoided involuntary load shedding</v>
      </c>
      <c r="C46" s="5"/>
      <c r="D46" s="5"/>
      <c r="E46" s="50" t="e">
        <f t="shared" ref="E46:AH46" si="7">E$41*E11</f>
        <v>#VALUE!</v>
      </c>
      <c r="F46" s="50">
        <f t="shared" si="7"/>
        <v>0</v>
      </c>
      <c r="G46" s="50">
        <f t="shared" si="7"/>
        <v>0</v>
      </c>
      <c r="H46" s="50">
        <f t="shared" si="7"/>
        <v>0</v>
      </c>
      <c r="I46" s="50">
        <f t="shared" si="7"/>
        <v>0</v>
      </c>
      <c r="J46" s="50">
        <f t="shared" si="7"/>
        <v>0</v>
      </c>
      <c r="K46" s="50">
        <f t="shared" si="7"/>
        <v>0</v>
      </c>
      <c r="L46" s="50">
        <f t="shared" si="7"/>
        <v>0</v>
      </c>
      <c r="M46" s="50">
        <f t="shared" si="7"/>
        <v>0</v>
      </c>
      <c r="N46" s="50">
        <f t="shared" si="7"/>
        <v>0</v>
      </c>
      <c r="O46" s="50">
        <f t="shared" si="7"/>
        <v>0</v>
      </c>
      <c r="P46" s="50">
        <f t="shared" si="7"/>
        <v>0</v>
      </c>
      <c r="Q46" s="50">
        <f t="shared" si="7"/>
        <v>0</v>
      </c>
      <c r="R46" s="50">
        <f t="shared" si="7"/>
        <v>0</v>
      </c>
      <c r="S46" s="50">
        <f t="shared" si="7"/>
        <v>0</v>
      </c>
      <c r="T46" s="50">
        <f t="shared" si="7"/>
        <v>0</v>
      </c>
      <c r="U46" s="50">
        <f t="shared" si="7"/>
        <v>0</v>
      </c>
      <c r="V46" s="50">
        <f t="shared" si="7"/>
        <v>0</v>
      </c>
      <c r="W46" s="50">
        <f t="shared" si="7"/>
        <v>0</v>
      </c>
      <c r="X46" s="50">
        <f t="shared" si="7"/>
        <v>0</v>
      </c>
      <c r="Y46" s="50" t="e">
        <f t="shared" si="7"/>
        <v>#N/A</v>
      </c>
      <c r="Z46" s="50" t="e">
        <f t="shared" si="7"/>
        <v>#N/A</v>
      </c>
      <c r="AA46" s="50" t="e">
        <f t="shared" si="7"/>
        <v>#N/A</v>
      </c>
      <c r="AB46" s="50" t="e">
        <f t="shared" si="7"/>
        <v>#N/A</v>
      </c>
      <c r="AC46" s="50" t="e">
        <f t="shared" si="7"/>
        <v>#N/A</v>
      </c>
      <c r="AD46" s="50" t="e">
        <f t="shared" si="7"/>
        <v>#N/A</v>
      </c>
      <c r="AE46" s="50" t="e">
        <f t="shared" si="7"/>
        <v>#N/A</v>
      </c>
      <c r="AF46" s="50" t="e">
        <f t="shared" si="7"/>
        <v>#N/A</v>
      </c>
      <c r="AG46" s="50" t="e">
        <f t="shared" si="7"/>
        <v>#N/A</v>
      </c>
      <c r="AH46" s="50" t="e">
        <f t="shared" si="7"/>
        <v>#N/A</v>
      </c>
    </row>
    <row r="47" spans="2:34" x14ac:dyDescent="0.2">
      <c r="B47" s="21" t="str">
        <f>'General inputs'!$B$84</f>
        <v>Avoided costs for non RIT-T proponent parties</v>
      </c>
      <c r="C47" s="5"/>
      <c r="D47" s="5"/>
      <c r="E47" s="50" t="e">
        <f t="shared" ref="E47:AH47" si="8">E$41*E12</f>
        <v>#VALUE!</v>
      </c>
      <c r="F47" s="50">
        <f t="shared" si="8"/>
        <v>0</v>
      </c>
      <c r="G47" s="50">
        <f t="shared" si="8"/>
        <v>0</v>
      </c>
      <c r="H47" s="50">
        <f t="shared" si="8"/>
        <v>0</v>
      </c>
      <c r="I47" s="50">
        <f t="shared" si="8"/>
        <v>0</v>
      </c>
      <c r="J47" s="50">
        <f t="shared" si="8"/>
        <v>0</v>
      </c>
      <c r="K47" s="50">
        <f t="shared" si="8"/>
        <v>0</v>
      </c>
      <c r="L47" s="50">
        <f t="shared" si="8"/>
        <v>0</v>
      </c>
      <c r="M47" s="50">
        <f t="shared" si="8"/>
        <v>0</v>
      </c>
      <c r="N47" s="50">
        <f t="shared" si="8"/>
        <v>0</v>
      </c>
      <c r="O47" s="50">
        <f t="shared" si="8"/>
        <v>0</v>
      </c>
      <c r="P47" s="50">
        <f t="shared" si="8"/>
        <v>0</v>
      </c>
      <c r="Q47" s="50">
        <f t="shared" si="8"/>
        <v>0</v>
      </c>
      <c r="R47" s="50">
        <f t="shared" si="8"/>
        <v>0</v>
      </c>
      <c r="S47" s="50">
        <f t="shared" si="8"/>
        <v>0</v>
      </c>
      <c r="T47" s="50">
        <f t="shared" si="8"/>
        <v>0</v>
      </c>
      <c r="U47" s="50">
        <f t="shared" si="8"/>
        <v>0</v>
      </c>
      <c r="V47" s="50">
        <f t="shared" si="8"/>
        <v>0</v>
      </c>
      <c r="W47" s="50">
        <f t="shared" si="8"/>
        <v>0</v>
      </c>
      <c r="X47" s="50">
        <f t="shared" si="8"/>
        <v>0</v>
      </c>
      <c r="Y47" s="50" t="e">
        <f t="shared" si="8"/>
        <v>#N/A</v>
      </c>
      <c r="Z47" s="50" t="e">
        <f t="shared" si="8"/>
        <v>#N/A</v>
      </c>
      <c r="AA47" s="50" t="e">
        <f t="shared" si="8"/>
        <v>#N/A</v>
      </c>
      <c r="AB47" s="50" t="e">
        <f t="shared" si="8"/>
        <v>#N/A</v>
      </c>
      <c r="AC47" s="50" t="e">
        <f t="shared" si="8"/>
        <v>#N/A</v>
      </c>
      <c r="AD47" s="50" t="e">
        <f t="shared" si="8"/>
        <v>#N/A</v>
      </c>
      <c r="AE47" s="50" t="e">
        <f t="shared" si="8"/>
        <v>#N/A</v>
      </c>
      <c r="AF47" s="50" t="e">
        <f t="shared" si="8"/>
        <v>#N/A</v>
      </c>
      <c r="AG47" s="50" t="e">
        <f t="shared" si="8"/>
        <v>#N/A</v>
      </c>
      <c r="AH47" s="50" t="e">
        <f t="shared" si="8"/>
        <v>#N/A</v>
      </c>
    </row>
    <row r="48" spans="2:34" x14ac:dyDescent="0.2">
      <c r="B48" s="21" t="str">
        <f>'General inputs'!$B$85</f>
        <v>Avoided unrelated TNSP expenditure (wood pole replacement)</v>
      </c>
      <c r="C48" s="5"/>
      <c r="D48" s="5"/>
      <c r="E48" s="50" t="e">
        <f t="shared" ref="E48:AH48" si="9">E$41*E13</f>
        <v>#VALUE!</v>
      </c>
      <c r="F48" s="50">
        <f t="shared" si="9"/>
        <v>0</v>
      </c>
      <c r="G48" s="50">
        <f t="shared" si="9"/>
        <v>0</v>
      </c>
      <c r="H48" s="50">
        <f t="shared" si="9"/>
        <v>0</v>
      </c>
      <c r="I48" s="50">
        <f t="shared" si="9"/>
        <v>0</v>
      </c>
      <c r="J48" s="50">
        <f t="shared" si="9"/>
        <v>0</v>
      </c>
      <c r="K48" s="50">
        <f t="shared" si="9"/>
        <v>0</v>
      </c>
      <c r="L48" s="50">
        <f t="shared" si="9"/>
        <v>0</v>
      </c>
      <c r="M48" s="50">
        <f t="shared" si="9"/>
        <v>0</v>
      </c>
      <c r="N48" s="50">
        <f t="shared" si="9"/>
        <v>0</v>
      </c>
      <c r="O48" s="50">
        <f t="shared" si="9"/>
        <v>0</v>
      </c>
      <c r="P48" s="50">
        <f t="shared" si="9"/>
        <v>0</v>
      </c>
      <c r="Q48" s="50">
        <f t="shared" si="9"/>
        <v>0</v>
      </c>
      <c r="R48" s="50">
        <f t="shared" si="9"/>
        <v>0</v>
      </c>
      <c r="S48" s="50">
        <f t="shared" si="9"/>
        <v>0</v>
      </c>
      <c r="T48" s="50">
        <f t="shared" si="9"/>
        <v>0</v>
      </c>
      <c r="U48" s="50">
        <f t="shared" si="9"/>
        <v>0</v>
      </c>
      <c r="V48" s="50">
        <f t="shared" si="9"/>
        <v>0</v>
      </c>
      <c r="W48" s="50">
        <f t="shared" si="9"/>
        <v>0</v>
      </c>
      <c r="X48" s="50">
        <f t="shared" si="9"/>
        <v>0</v>
      </c>
      <c r="Y48" s="50" t="e">
        <f t="shared" si="9"/>
        <v>#N/A</v>
      </c>
      <c r="Z48" s="50" t="e">
        <f t="shared" si="9"/>
        <v>#N/A</v>
      </c>
      <c r="AA48" s="50" t="e">
        <f t="shared" si="9"/>
        <v>#N/A</v>
      </c>
      <c r="AB48" s="50" t="e">
        <f t="shared" si="9"/>
        <v>#N/A</v>
      </c>
      <c r="AC48" s="50" t="e">
        <f t="shared" si="9"/>
        <v>#N/A</v>
      </c>
      <c r="AD48" s="50" t="e">
        <f t="shared" si="9"/>
        <v>#N/A</v>
      </c>
      <c r="AE48" s="50" t="e">
        <f t="shared" si="9"/>
        <v>#N/A</v>
      </c>
      <c r="AF48" s="50" t="e">
        <f t="shared" si="9"/>
        <v>#N/A</v>
      </c>
      <c r="AG48" s="50" t="e">
        <f t="shared" si="9"/>
        <v>#N/A</v>
      </c>
      <c r="AH48" s="50" t="e">
        <f t="shared" si="9"/>
        <v>#N/A</v>
      </c>
    </row>
    <row r="49" spans="2:34" x14ac:dyDescent="0.2">
      <c r="B49" s="21" t="str">
        <f>'General inputs'!$B$86</f>
        <v>Avoided unrelated TNSP expenditure (market benefits)</v>
      </c>
      <c r="C49" s="5"/>
      <c r="D49" s="5"/>
      <c r="E49" s="50" t="e">
        <f t="shared" ref="E49:AH49" si="10">E$41*E14</f>
        <v>#VALUE!</v>
      </c>
      <c r="F49" s="50">
        <f t="shared" si="10"/>
        <v>0</v>
      </c>
      <c r="G49" s="50">
        <f t="shared" si="10"/>
        <v>0</v>
      </c>
      <c r="H49" s="50">
        <f t="shared" si="10"/>
        <v>0</v>
      </c>
      <c r="I49" s="50">
        <f t="shared" si="10"/>
        <v>0</v>
      </c>
      <c r="J49" s="50">
        <f t="shared" si="10"/>
        <v>0</v>
      </c>
      <c r="K49" s="50">
        <f t="shared" si="10"/>
        <v>0</v>
      </c>
      <c r="L49" s="50">
        <f t="shared" si="10"/>
        <v>0</v>
      </c>
      <c r="M49" s="50">
        <f t="shared" si="10"/>
        <v>0</v>
      </c>
      <c r="N49" s="50">
        <f t="shared" si="10"/>
        <v>0</v>
      </c>
      <c r="O49" s="50">
        <f t="shared" si="10"/>
        <v>0</v>
      </c>
      <c r="P49" s="50">
        <f t="shared" si="10"/>
        <v>0</v>
      </c>
      <c r="Q49" s="50">
        <f t="shared" si="10"/>
        <v>0</v>
      </c>
      <c r="R49" s="50">
        <f t="shared" si="10"/>
        <v>0</v>
      </c>
      <c r="S49" s="50">
        <f t="shared" si="10"/>
        <v>0</v>
      </c>
      <c r="T49" s="50">
        <f t="shared" si="10"/>
        <v>0</v>
      </c>
      <c r="U49" s="50">
        <f t="shared" si="10"/>
        <v>0</v>
      </c>
      <c r="V49" s="50">
        <f t="shared" si="10"/>
        <v>0</v>
      </c>
      <c r="W49" s="50">
        <f t="shared" si="10"/>
        <v>0</v>
      </c>
      <c r="X49" s="50">
        <f t="shared" si="10"/>
        <v>0</v>
      </c>
      <c r="Y49" s="50" t="e">
        <f t="shared" si="10"/>
        <v>#N/A</v>
      </c>
      <c r="Z49" s="50" t="e">
        <f t="shared" si="10"/>
        <v>#N/A</v>
      </c>
      <c r="AA49" s="50" t="e">
        <f t="shared" si="10"/>
        <v>#N/A</v>
      </c>
      <c r="AB49" s="50" t="e">
        <f t="shared" si="10"/>
        <v>#N/A</v>
      </c>
      <c r="AC49" s="50" t="e">
        <f t="shared" si="10"/>
        <v>#N/A</v>
      </c>
      <c r="AD49" s="50" t="e">
        <f t="shared" si="10"/>
        <v>#N/A</v>
      </c>
      <c r="AE49" s="50" t="e">
        <f t="shared" si="10"/>
        <v>#N/A</v>
      </c>
      <c r="AF49" s="50" t="e">
        <f t="shared" si="10"/>
        <v>#N/A</v>
      </c>
      <c r="AG49" s="50" t="e">
        <f t="shared" si="10"/>
        <v>#N/A</v>
      </c>
      <c r="AH49" s="50" t="e">
        <f t="shared" si="10"/>
        <v>#N/A</v>
      </c>
    </row>
    <row r="50" spans="2:34" x14ac:dyDescent="0.2">
      <c r="B50" s="26"/>
    </row>
    <row r="51" spans="2:34" ht="15" x14ac:dyDescent="0.25">
      <c r="B51" s="52" t="str">
        <f>$D$4</f>
        <v>Option 5B</v>
      </c>
      <c r="C51" s="51" t="str">
        <f>'General inputs'!$I$78</f>
        <v>Low</v>
      </c>
      <c r="D51" s="51"/>
      <c r="E51" s="33">
        <f>FirstYear</f>
        <v>2023</v>
      </c>
      <c r="F51" s="33">
        <f t="shared" ref="F51:AH51" si="11">E51+1</f>
        <v>2024</v>
      </c>
      <c r="G51" s="33">
        <f t="shared" si="11"/>
        <v>2025</v>
      </c>
      <c r="H51" s="33">
        <f t="shared" si="11"/>
        <v>2026</v>
      </c>
      <c r="I51" s="33">
        <f t="shared" si="11"/>
        <v>2027</v>
      </c>
      <c r="J51" s="33">
        <f t="shared" si="11"/>
        <v>2028</v>
      </c>
      <c r="K51" s="33">
        <f t="shared" si="11"/>
        <v>2029</v>
      </c>
      <c r="L51" s="33">
        <f t="shared" si="11"/>
        <v>2030</v>
      </c>
      <c r="M51" s="33">
        <f t="shared" si="11"/>
        <v>2031</v>
      </c>
      <c r="N51" s="33">
        <f t="shared" si="11"/>
        <v>2032</v>
      </c>
      <c r="O51" s="33">
        <f t="shared" si="11"/>
        <v>2033</v>
      </c>
      <c r="P51" s="33">
        <f t="shared" si="11"/>
        <v>2034</v>
      </c>
      <c r="Q51" s="33">
        <f t="shared" si="11"/>
        <v>2035</v>
      </c>
      <c r="R51" s="33">
        <f t="shared" si="11"/>
        <v>2036</v>
      </c>
      <c r="S51" s="33">
        <f t="shared" si="11"/>
        <v>2037</v>
      </c>
      <c r="T51" s="33">
        <f t="shared" si="11"/>
        <v>2038</v>
      </c>
      <c r="U51" s="33">
        <f t="shared" si="11"/>
        <v>2039</v>
      </c>
      <c r="V51" s="33">
        <f t="shared" si="11"/>
        <v>2040</v>
      </c>
      <c r="W51" s="33">
        <f t="shared" si="11"/>
        <v>2041</v>
      </c>
      <c r="X51" s="33">
        <f t="shared" si="11"/>
        <v>2042</v>
      </c>
      <c r="Y51" s="33">
        <f t="shared" si="11"/>
        <v>2043</v>
      </c>
      <c r="Z51" s="33">
        <f t="shared" si="11"/>
        <v>2044</v>
      </c>
      <c r="AA51" s="33">
        <f t="shared" si="11"/>
        <v>2045</v>
      </c>
      <c r="AB51" s="33">
        <f t="shared" si="11"/>
        <v>2046</v>
      </c>
      <c r="AC51" s="33">
        <f t="shared" si="11"/>
        <v>2047</v>
      </c>
      <c r="AD51" s="33">
        <f t="shared" si="11"/>
        <v>2048</v>
      </c>
      <c r="AE51" s="33">
        <f t="shared" si="11"/>
        <v>2049</v>
      </c>
      <c r="AF51" s="33">
        <f t="shared" si="11"/>
        <v>2050</v>
      </c>
      <c r="AG51" s="33">
        <f t="shared" si="11"/>
        <v>2051</v>
      </c>
      <c r="AH51" s="33">
        <f t="shared" si="11"/>
        <v>2052</v>
      </c>
    </row>
    <row r="52" spans="2:34" x14ac:dyDescent="0.2">
      <c r="B52" s="21" t="str">
        <f>'General inputs'!$B$81</f>
        <v xml:space="preserve">Avoided fuel consumption from generation dispatch </v>
      </c>
      <c r="C52" s="5"/>
      <c r="D52" s="5"/>
      <c r="E52" s="50" t="e">
        <f t="shared" ref="E52:J52" si="12">E$41*E17</f>
        <v>#REF!</v>
      </c>
      <c r="F52" s="50" t="e">
        <f t="shared" si="12"/>
        <v>#REF!</v>
      </c>
      <c r="G52" s="50" t="e">
        <f t="shared" si="12"/>
        <v>#REF!</v>
      </c>
      <c r="H52" s="50" t="e">
        <f t="shared" si="12"/>
        <v>#REF!</v>
      </c>
      <c r="I52" s="50" t="e">
        <f t="shared" si="12"/>
        <v>#REF!</v>
      </c>
      <c r="J52" s="50" t="e">
        <f t="shared" si="12"/>
        <v>#REF!</v>
      </c>
      <c r="K52" s="50" t="e">
        <f t="shared" ref="K52:AH52" si="13">K$41*K17</f>
        <v>#REF!</v>
      </c>
      <c r="L52" s="50" t="e">
        <f t="shared" si="13"/>
        <v>#REF!</v>
      </c>
      <c r="M52" s="50" t="e">
        <f t="shared" si="13"/>
        <v>#REF!</v>
      </c>
      <c r="N52" s="50" t="e">
        <f t="shared" si="13"/>
        <v>#REF!</v>
      </c>
      <c r="O52" s="50" t="e">
        <f t="shared" si="13"/>
        <v>#REF!</v>
      </c>
      <c r="P52" s="50" t="e">
        <f t="shared" si="13"/>
        <v>#REF!</v>
      </c>
      <c r="Q52" s="50" t="e">
        <f t="shared" si="13"/>
        <v>#REF!</v>
      </c>
      <c r="R52" s="50" t="e">
        <f t="shared" si="13"/>
        <v>#REF!</v>
      </c>
      <c r="S52" s="50" t="e">
        <f t="shared" si="13"/>
        <v>#REF!</v>
      </c>
      <c r="T52" s="50" t="e">
        <f t="shared" si="13"/>
        <v>#REF!</v>
      </c>
      <c r="U52" s="50" t="e">
        <f t="shared" si="13"/>
        <v>#REF!</v>
      </c>
      <c r="V52" s="50" t="e">
        <f t="shared" si="13"/>
        <v>#REF!</v>
      </c>
      <c r="W52" s="50" t="e">
        <f t="shared" si="13"/>
        <v>#REF!</v>
      </c>
      <c r="X52" s="50" t="e">
        <f t="shared" si="13"/>
        <v>#REF!</v>
      </c>
      <c r="Y52" s="50" t="e">
        <f t="shared" si="13"/>
        <v>#REF!</v>
      </c>
      <c r="Z52" s="50" t="e">
        <f t="shared" si="13"/>
        <v>#REF!</v>
      </c>
      <c r="AA52" s="50" t="e">
        <f t="shared" si="13"/>
        <v>#REF!</v>
      </c>
      <c r="AB52" s="50" t="e">
        <f t="shared" si="13"/>
        <v>#REF!</v>
      </c>
      <c r="AC52" s="50" t="e">
        <f t="shared" si="13"/>
        <v>#REF!</v>
      </c>
      <c r="AD52" s="50" t="e">
        <f t="shared" si="13"/>
        <v>#REF!</v>
      </c>
      <c r="AE52" s="50" t="e">
        <f t="shared" si="13"/>
        <v>#REF!</v>
      </c>
      <c r="AF52" s="50" t="e">
        <f t="shared" si="13"/>
        <v>#REF!</v>
      </c>
      <c r="AG52" s="50" t="e">
        <f t="shared" si="13"/>
        <v>#REF!</v>
      </c>
      <c r="AH52" s="50" t="e">
        <f t="shared" si="13"/>
        <v>#REF!</v>
      </c>
    </row>
    <row r="53" spans="2:34" x14ac:dyDescent="0.2">
      <c r="B53" s="21" t="str">
        <f>'General inputs'!$B$82</f>
        <v xml:space="preserve">Avoided voluntary load curtailment </v>
      </c>
      <c r="C53" s="5"/>
      <c r="D53" s="5"/>
      <c r="E53" s="50" t="e">
        <f t="shared" ref="E53:AH53" si="14">E$41*E18</f>
        <v>#REF!</v>
      </c>
      <c r="F53" s="50" t="e">
        <f t="shared" si="14"/>
        <v>#REF!</v>
      </c>
      <c r="G53" s="50" t="e">
        <f t="shared" si="14"/>
        <v>#REF!</v>
      </c>
      <c r="H53" s="50" t="e">
        <f t="shared" si="14"/>
        <v>#REF!</v>
      </c>
      <c r="I53" s="50" t="e">
        <f t="shared" si="14"/>
        <v>#REF!</v>
      </c>
      <c r="J53" s="50" t="e">
        <f t="shared" si="14"/>
        <v>#REF!</v>
      </c>
      <c r="K53" s="50" t="e">
        <f t="shared" si="14"/>
        <v>#REF!</v>
      </c>
      <c r="L53" s="50" t="e">
        <f t="shared" si="14"/>
        <v>#REF!</v>
      </c>
      <c r="M53" s="50" t="e">
        <f t="shared" si="14"/>
        <v>#REF!</v>
      </c>
      <c r="N53" s="50" t="e">
        <f t="shared" si="14"/>
        <v>#REF!</v>
      </c>
      <c r="O53" s="50" t="e">
        <f t="shared" si="14"/>
        <v>#REF!</v>
      </c>
      <c r="P53" s="50" t="e">
        <f t="shared" si="14"/>
        <v>#REF!</v>
      </c>
      <c r="Q53" s="50" t="e">
        <f t="shared" si="14"/>
        <v>#REF!</v>
      </c>
      <c r="R53" s="50" t="e">
        <f t="shared" si="14"/>
        <v>#REF!</v>
      </c>
      <c r="S53" s="50" t="e">
        <f t="shared" si="14"/>
        <v>#REF!</v>
      </c>
      <c r="T53" s="50" t="e">
        <f t="shared" si="14"/>
        <v>#REF!</v>
      </c>
      <c r="U53" s="50" t="e">
        <f t="shared" si="14"/>
        <v>#REF!</v>
      </c>
      <c r="V53" s="50" t="e">
        <f t="shared" si="14"/>
        <v>#REF!</v>
      </c>
      <c r="W53" s="50" t="e">
        <f t="shared" si="14"/>
        <v>#REF!</v>
      </c>
      <c r="X53" s="50" t="e">
        <f t="shared" si="14"/>
        <v>#REF!</v>
      </c>
      <c r="Y53" s="50" t="e">
        <f t="shared" si="14"/>
        <v>#REF!</v>
      </c>
      <c r="Z53" s="50" t="e">
        <f t="shared" si="14"/>
        <v>#REF!</v>
      </c>
      <c r="AA53" s="50" t="e">
        <f t="shared" si="14"/>
        <v>#REF!</v>
      </c>
      <c r="AB53" s="50" t="e">
        <f t="shared" si="14"/>
        <v>#REF!</v>
      </c>
      <c r="AC53" s="50" t="e">
        <f t="shared" si="14"/>
        <v>#REF!</v>
      </c>
      <c r="AD53" s="50" t="e">
        <f t="shared" si="14"/>
        <v>#REF!</v>
      </c>
      <c r="AE53" s="50" t="e">
        <f t="shared" si="14"/>
        <v>#REF!</v>
      </c>
      <c r="AF53" s="50" t="e">
        <f t="shared" si="14"/>
        <v>#REF!</v>
      </c>
      <c r="AG53" s="50" t="e">
        <f t="shared" si="14"/>
        <v>#REF!</v>
      </c>
      <c r="AH53" s="50" t="e">
        <f t="shared" si="14"/>
        <v>#REF!</v>
      </c>
    </row>
    <row r="54" spans="2:34" x14ac:dyDescent="0.2">
      <c r="B54" s="21" t="str">
        <f>'General inputs'!$B$83</f>
        <v>Avoided involuntary load shedding</v>
      </c>
      <c r="C54" s="5"/>
      <c r="D54" s="5"/>
      <c r="E54" s="50" t="e">
        <f t="shared" ref="E54:AH54" si="15">E$41*E19</f>
        <v>#REF!</v>
      </c>
      <c r="F54" s="50" t="e">
        <f t="shared" si="15"/>
        <v>#REF!</v>
      </c>
      <c r="G54" s="50" t="e">
        <f t="shared" si="15"/>
        <v>#REF!</v>
      </c>
      <c r="H54" s="50" t="e">
        <f t="shared" si="15"/>
        <v>#REF!</v>
      </c>
      <c r="I54" s="50" t="e">
        <f t="shared" si="15"/>
        <v>#REF!</v>
      </c>
      <c r="J54" s="50" t="e">
        <f t="shared" si="15"/>
        <v>#REF!</v>
      </c>
      <c r="K54" s="50" t="e">
        <f t="shared" si="15"/>
        <v>#REF!</v>
      </c>
      <c r="L54" s="50" t="e">
        <f t="shared" si="15"/>
        <v>#REF!</v>
      </c>
      <c r="M54" s="50" t="e">
        <f t="shared" si="15"/>
        <v>#REF!</v>
      </c>
      <c r="N54" s="50" t="e">
        <f t="shared" si="15"/>
        <v>#REF!</v>
      </c>
      <c r="O54" s="50" t="e">
        <f t="shared" si="15"/>
        <v>#REF!</v>
      </c>
      <c r="P54" s="50" t="e">
        <f t="shared" si="15"/>
        <v>#REF!</v>
      </c>
      <c r="Q54" s="50" t="e">
        <f t="shared" si="15"/>
        <v>#REF!</v>
      </c>
      <c r="R54" s="50" t="e">
        <f t="shared" si="15"/>
        <v>#REF!</v>
      </c>
      <c r="S54" s="50" t="e">
        <f t="shared" si="15"/>
        <v>#REF!</v>
      </c>
      <c r="T54" s="50" t="e">
        <f t="shared" si="15"/>
        <v>#REF!</v>
      </c>
      <c r="U54" s="50" t="e">
        <f t="shared" si="15"/>
        <v>#REF!</v>
      </c>
      <c r="V54" s="50" t="e">
        <f t="shared" si="15"/>
        <v>#REF!</v>
      </c>
      <c r="W54" s="50" t="e">
        <f t="shared" si="15"/>
        <v>#REF!</v>
      </c>
      <c r="X54" s="50" t="e">
        <f t="shared" si="15"/>
        <v>#REF!</v>
      </c>
      <c r="Y54" s="50" t="e">
        <f t="shared" si="15"/>
        <v>#REF!</v>
      </c>
      <c r="Z54" s="50" t="e">
        <f t="shared" si="15"/>
        <v>#REF!</v>
      </c>
      <c r="AA54" s="50" t="e">
        <f t="shared" si="15"/>
        <v>#REF!</v>
      </c>
      <c r="AB54" s="50" t="e">
        <f t="shared" si="15"/>
        <v>#REF!</v>
      </c>
      <c r="AC54" s="50" t="e">
        <f t="shared" si="15"/>
        <v>#REF!</v>
      </c>
      <c r="AD54" s="50" t="e">
        <f t="shared" si="15"/>
        <v>#REF!</v>
      </c>
      <c r="AE54" s="50" t="e">
        <f t="shared" si="15"/>
        <v>#REF!</v>
      </c>
      <c r="AF54" s="50" t="e">
        <f t="shared" si="15"/>
        <v>#REF!</v>
      </c>
      <c r="AG54" s="50" t="e">
        <f t="shared" si="15"/>
        <v>#REF!</v>
      </c>
      <c r="AH54" s="50" t="e">
        <f t="shared" si="15"/>
        <v>#REF!</v>
      </c>
    </row>
    <row r="55" spans="2:34" x14ac:dyDescent="0.2">
      <c r="B55" s="21" t="str">
        <f>'General inputs'!$B$84</f>
        <v>Avoided costs for non RIT-T proponent parties</v>
      </c>
      <c r="C55" s="5"/>
      <c r="D55" s="5"/>
      <c r="E55" s="50" t="e">
        <f t="shared" ref="E55:AH55" si="16">E$41*E20</f>
        <v>#REF!</v>
      </c>
      <c r="F55" s="50" t="e">
        <f t="shared" si="16"/>
        <v>#REF!</v>
      </c>
      <c r="G55" s="50" t="e">
        <f t="shared" si="16"/>
        <v>#REF!</v>
      </c>
      <c r="H55" s="50" t="e">
        <f t="shared" si="16"/>
        <v>#REF!</v>
      </c>
      <c r="I55" s="50" t="e">
        <f t="shared" si="16"/>
        <v>#REF!</v>
      </c>
      <c r="J55" s="50" t="e">
        <f t="shared" si="16"/>
        <v>#REF!</v>
      </c>
      <c r="K55" s="50" t="e">
        <f t="shared" si="16"/>
        <v>#REF!</v>
      </c>
      <c r="L55" s="50" t="e">
        <f t="shared" si="16"/>
        <v>#REF!</v>
      </c>
      <c r="M55" s="50" t="e">
        <f t="shared" si="16"/>
        <v>#REF!</v>
      </c>
      <c r="N55" s="50" t="e">
        <f t="shared" si="16"/>
        <v>#REF!</v>
      </c>
      <c r="O55" s="50" t="e">
        <f t="shared" si="16"/>
        <v>#REF!</v>
      </c>
      <c r="P55" s="50" t="e">
        <f t="shared" si="16"/>
        <v>#REF!</v>
      </c>
      <c r="Q55" s="50" t="e">
        <f t="shared" si="16"/>
        <v>#REF!</v>
      </c>
      <c r="R55" s="50" t="e">
        <f t="shared" si="16"/>
        <v>#REF!</v>
      </c>
      <c r="S55" s="50" t="e">
        <f t="shared" si="16"/>
        <v>#REF!</v>
      </c>
      <c r="T55" s="50" t="e">
        <f t="shared" si="16"/>
        <v>#REF!</v>
      </c>
      <c r="U55" s="50" t="e">
        <f t="shared" si="16"/>
        <v>#REF!</v>
      </c>
      <c r="V55" s="50" t="e">
        <f t="shared" si="16"/>
        <v>#REF!</v>
      </c>
      <c r="W55" s="50" t="e">
        <f t="shared" si="16"/>
        <v>#REF!</v>
      </c>
      <c r="X55" s="50" t="e">
        <f t="shared" si="16"/>
        <v>#REF!</v>
      </c>
      <c r="Y55" s="50" t="e">
        <f t="shared" si="16"/>
        <v>#REF!</v>
      </c>
      <c r="Z55" s="50" t="e">
        <f t="shared" si="16"/>
        <v>#REF!</v>
      </c>
      <c r="AA55" s="50" t="e">
        <f t="shared" si="16"/>
        <v>#REF!</v>
      </c>
      <c r="AB55" s="50" t="e">
        <f t="shared" si="16"/>
        <v>#REF!</v>
      </c>
      <c r="AC55" s="50" t="e">
        <f t="shared" si="16"/>
        <v>#REF!</v>
      </c>
      <c r="AD55" s="50" t="e">
        <f t="shared" si="16"/>
        <v>#REF!</v>
      </c>
      <c r="AE55" s="50" t="e">
        <f t="shared" si="16"/>
        <v>#REF!</v>
      </c>
      <c r="AF55" s="50" t="e">
        <f t="shared" si="16"/>
        <v>#REF!</v>
      </c>
      <c r="AG55" s="50" t="e">
        <f t="shared" si="16"/>
        <v>#REF!</v>
      </c>
      <c r="AH55" s="50" t="e">
        <f t="shared" si="16"/>
        <v>#REF!</v>
      </c>
    </row>
    <row r="56" spans="2:34" x14ac:dyDescent="0.2">
      <c r="B56" s="21" t="str">
        <f>'General inputs'!$B$85</f>
        <v>Avoided unrelated TNSP expenditure (wood pole replacement)</v>
      </c>
      <c r="C56" s="5"/>
      <c r="D56" s="5"/>
      <c r="E56" s="50" t="e">
        <f t="shared" ref="E56:AH56" si="17">E$41*E21</f>
        <v>#REF!</v>
      </c>
      <c r="F56" s="50" t="e">
        <f t="shared" si="17"/>
        <v>#REF!</v>
      </c>
      <c r="G56" s="50" t="e">
        <f t="shared" si="17"/>
        <v>#REF!</v>
      </c>
      <c r="H56" s="50" t="e">
        <f t="shared" si="17"/>
        <v>#REF!</v>
      </c>
      <c r="I56" s="50" t="e">
        <f t="shared" si="17"/>
        <v>#REF!</v>
      </c>
      <c r="J56" s="50" t="e">
        <f t="shared" si="17"/>
        <v>#REF!</v>
      </c>
      <c r="K56" s="50" t="e">
        <f t="shared" si="17"/>
        <v>#REF!</v>
      </c>
      <c r="L56" s="50" t="e">
        <f t="shared" si="17"/>
        <v>#REF!</v>
      </c>
      <c r="M56" s="50" t="e">
        <f t="shared" si="17"/>
        <v>#REF!</v>
      </c>
      <c r="N56" s="50" t="e">
        <f t="shared" si="17"/>
        <v>#REF!</v>
      </c>
      <c r="O56" s="50" t="e">
        <f t="shared" si="17"/>
        <v>#REF!</v>
      </c>
      <c r="P56" s="50" t="e">
        <f t="shared" si="17"/>
        <v>#REF!</v>
      </c>
      <c r="Q56" s="50" t="e">
        <f t="shared" si="17"/>
        <v>#REF!</v>
      </c>
      <c r="R56" s="50" t="e">
        <f t="shared" si="17"/>
        <v>#REF!</v>
      </c>
      <c r="S56" s="50" t="e">
        <f t="shared" si="17"/>
        <v>#REF!</v>
      </c>
      <c r="T56" s="50" t="e">
        <f t="shared" si="17"/>
        <v>#REF!</v>
      </c>
      <c r="U56" s="50" t="e">
        <f t="shared" si="17"/>
        <v>#REF!</v>
      </c>
      <c r="V56" s="50" t="e">
        <f t="shared" si="17"/>
        <v>#REF!</v>
      </c>
      <c r="W56" s="50" t="e">
        <f t="shared" si="17"/>
        <v>#REF!</v>
      </c>
      <c r="X56" s="50" t="e">
        <f t="shared" si="17"/>
        <v>#REF!</v>
      </c>
      <c r="Y56" s="50" t="e">
        <f t="shared" si="17"/>
        <v>#REF!</v>
      </c>
      <c r="Z56" s="50" t="e">
        <f t="shared" si="17"/>
        <v>#REF!</v>
      </c>
      <c r="AA56" s="50" t="e">
        <f t="shared" si="17"/>
        <v>#REF!</v>
      </c>
      <c r="AB56" s="50" t="e">
        <f t="shared" si="17"/>
        <v>#REF!</v>
      </c>
      <c r="AC56" s="50" t="e">
        <f t="shared" si="17"/>
        <v>#REF!</v>
      </c>
      <c r="AD56" s="50" t="e">
        <f t="shared" si="17"/>
        <v>#REF!</v>
      </c>
      <c r="AE56" s="50" t="e">
        <f t="shared" si="17"/>
        <v>#REF!</v>
      </c>
      <c r="AF56" s="50" t="e">
        <f t="shared" si="17"/>
        <v>#REF!</v>
      </c>
      <c r="AG56" s="50" t="e">
        <f t="shared" si="17"/>
        <v>#REF!</v>
      </c>
      <c r="AH56" s="50" t="e">
        <f t="shared" si="17"/>
        <v>#REF!</v>
      </c>
    </row>
    <row r="57" spans="2:34" x14ac:dyDescent="0.2">
      <c r="B57" s="21" t="str">
        <f>'General inputs'!$B$86</f>
        <v>Avoided unrelated TNSP expenditure (market benefits)</v>
      </c>
      <c r="C57" s="5"/>
      <c r="D57" s="5"/>
      <c r="E57" s="50" t="e">
        <f t="shared" ref="E57:AH57" si="18">E$41*E22</f>
        <v>#REF!</v>
      </c>
      <c r="F57" s="50" t="e">
        <f t="shared" si="18"/>
        <v>#REF!</v>
      </c>
      <c r="G57" s="50" t="e">
        <f t="shared" si="18"/>
        <v>#REF!</v>
      </c>
      <c r="H57" s="50" t="e">
        <f t="shared" si="18"/>
        <v>#REF!</v>
      </c>
      <c r="I57" s="50" t="e">
        <f t="shared" si="18"/>
        <v>#REF!</v>
      </c>
      <c r="J57" s="50" t="e">
        <f t="shared" si="18"/>
        <v>#REF!</v>
      </c>
      <c r="K57" s="50" t="e">
        <f t="shared" si="18"/>
        <v>#REF!</v>
      </c>
      <c r="L57" s="50" t="e">
        <f t="shared" si="18"/>
        <v>#REF!</v>
      </c>
      <c r="M57" s="50" t="e">
        <f t="shared" si="18"/>
        <v>#REF!</v>
      </c>
      <c r="N57" s="50" t="e">
        <f t="shared" si="18"/>
        <v>#REF!</v>
      </c>
      <c r="O57" s="50" t="e">
        <f t="shared" si="18"/>
        <v>#REF!</v>
      </c>
      <c r="P57" s="50" t="e">
        <f t="shared" si="18"/>
        <v>#REF!</v>
      </c>
      <c r="Q57" s="50" t="e">
        <f t="shared" si="18"/>
        <v>#REF!</v>
      </c>
      <c r="R57" s="50" t="e">
        <f t="shared" si="18"/>
        <v>#REF!</v>
      </c>
      <c r="S57" s="50" t="e">
        <f t="shared" si="18"/>
        <v>#REF!</v>
      </c>
      <c r="T57" s="50" t="e">
        <f t="shared" si="18"/>
        <v>#REF!</v>
      </c>
      <c r="U57" s="50" t="e">
        <f t="shared" si="18"/>
        <v>#REF!</v>
      </c>
      <c r="V57" s="50" t="e">
        <f t="shared" si="18"/>
        <v>#REF!</v>
      </c>
      <c r="W57" s="50" t="e">
        <f t="shared" si="18"/>
        <v>#REF!</v>
      </c>
      <c r="X57" s="50" t="e">
        <f t="shared" si="18"/>
        <v>#REF!</v>
      </c>
      <c r="Y57" s="50" t="e">
        <f t="shared" si="18"/>
        <v>#REF!</v>
      </c>
      <c r="Z57" s="50" t="e">
        <f t="shared" si="18"/>
        <v>#REF!</v>
      </c>
      <c r="AA57" s="50" t="e">
        <f t="shared" si="18"/>
        <v>#REF!</v>
      </c>
      <c r="AB57" s="50" t="e">
        <f t="shared" si="18"/>
        <v>#REF!</v>
      </c>
      <c r="AC57" s="50" t="e">
        <f t="shared" si="18"/>
        <v>#REF!</v>
      </c>
      <c r="AD57" s="50" t="e">
        <f t="shared" si="18"/>
        <v>#REF!</v>
      </c>
      <c r="AE57" s="50" t="e">
        <f t="shared" si="18"/>
        <v>#REF!</v>
      </c>
      <c r="AF57" s="50" t="e">
        <f t="shared" si="18"/>
        <v>#REF!</v>
      </c>
      <c r="AG57" s="50" t="e">
        <f t="shared" si="18"/>
        <v>#REF!</v>
      </c>
      <c r="AH57" s="50" t="e">
        <f t="shared" si="18"/>
        <v>#REF!</v>
      </c>
    </row>
    <row r="59" spans="2:34" ht="15" x14ac:dyDescent="0.25">
      <c r="B59" s="52" t="str">
        <f>$D$4</f>
        <v>Option 5B</v>
      </c>
      <c r="C59" s="51" t="str">
        <f>'General inputs'!$I$79</f>
        <v>High</v>
      </c>
      <c r="D59" s="51"/>
      <c r="E59" s="33">
        <f>FirstYear</f>
        <v>2023</v>
      </c>
      <c r="F59" s="33">
        <f t="shared" ref="F59:AH59" si="19">E59+1</f>
        <v>2024</v>
      </c>
      <c r="G59" s="33">
        <f t="shared" si="19"/>
        <v>2025</v>
      </c>
      <c r="H59" s="33">
        <f t="shared" si="19"/>
        <v>2026</v>
      </c>
      <c r="I59" s="33">
        <f t="shared" si="19"/>
        <v>2027</v>
      </c>
      <c r="J59" s="33">
        <f t="shared" si="19"/>
        <v>2028</v>
      </c>
      <c r="K59" s="33">
        <f t="shared" si="19"/>
        <v>2029</v>
      </c>
      <c r="L59" s="33">
        <f t="shared" si="19"/>
        <v>2030</v>
      </c>
      <c r="M59" s="33">
        <f t="shared" si="19"/>
        <v>2031</v>
      </c>
      <c r="N59" s="33">
        <f t="shared" si="19"/>
        <v>2032</v>
      </c>
      <c r="O59" s="33">
        <f t="shared" si="19"/>
        <v>2033</v>
      </c>
      <c r="P59" s="33">
        <f t="shared" si="19"/>
        <v>2034</v>
      </c>
      <c r="Q59" s="33">
        <f t="shared" si="19"/>
        <v>2035</v>
      </c>
      <c r="R59" s="33">
        <f t="shared" si="19"/>
        <v>2036</v>
      </c>
      <c r="S59" s="33">
        <f t="shared" si="19"/>
        <v>2037</v>
      </c>
      <c r="T59" s="33">
        <f t="shared" si="19"/>
        <v>2038</v>
      </c>
      <c r="U59" s="33">
        <f t="shared" si="19"/>
        <v>2039</v>
      </c>
      <c r="V59" s="33">
        <f t="shared" si="19"/>
        <v>2040</v>
      </c>
      <c r="W59" s="33">
        <f t="shared" si="19"/>
        <v>2041</v>
      </c>
      <c r="X59" s="33">
        <f t="shared" si="19"/>
        <v>2042</v>
      </c>
      <c r="Y59" s="33">
        <f t="shared" si="19"/>
        <v>2043</v>
      </c>
      <c r="Z59" s="33">
        <f t="shared" si="19"/>
        <v>2044</v>
      </c>
      <c r="AA59" s="33">
        <f t="shared" si="19"/>
        <v>2045</v>
      </c>
      <c r="AB59" s="33">
        <f t="shared" si="19"/>
        <v>2046</v>
      </c>
      <c r="AC59" s="33">
        <f t="shared" si="19"/>
        <v>2047</v>
      </c>
      <c r="AD59" s="33">
        <f t="shared" si="19"/>
        <v>2048</v>
      </c>
      <c r="AE59" s="33">
        <f t="shared" si="19"/>
        <v>2049</v>
      </c>
      <c r="AF59" s="33">
        <f t="shared" si="19"/>
        <v>2050</v>
      </c>
      <c r="AG59" s="33">
        <f t="shared" si="19"/>
        <v>2051</v>
      </c>
      <c r="AH59" s="33">
        <f t="shared" si="19"/>
        <v>2052</v>
      </c>
    </row>
    <row r="60" spans="2:34" x14ac:dyDescent="0.2">
      <c r="B60" s="21" t="str">
        <f>'General inputs'!$B$81</f>
        <v xml:space="preserve">Avoided fuel consumption from generation dispatch </v>
      </c>
      <c r="C60" s="5"/>
      <c r="D60" s="5"/>
      <c r="E60" s="50" t="e">
        <f t="shared" ref="E60:J60" si="20">E$41*E25</f>
        <v>#REF!</v>
      </c>
      <c r="F60" s="50" t="e">
        <f t="shared" si="20"/>
        <v>#REF!</v>
      </c>
      <c r="G60" s="50" t="e">
        <f t="shared" si="20"/>
        <v>#REF!</v>
      </c>
      <c r="H60" s="50" t="e">
        <f t="shared" si="20"/>
        <v>#REF!</v>
      </c>
      <c r="I60" s="50" t="e">
        <f t="shared" si="20"/>
        <v>#REF!</v>
      </c>
      <c r="J60" s="50" t="e">
        <f t="shared" si="20"/>
        <v>#REF!</v>
      </c>
      <c r="K60" s="50" t="e">
        <f t="shared" ref="K60:AH60" si="21">K$41*K25</f>
        <v>#REF!</v>
      </c>
      <c r="L60" s="50" t="e">
        <f t="shared" si="21"/>
        <v>#REF!</v>
      </c>
      <c r="M60" s="50" t="e">
        <f t="shared" si="21"/>
        <v>#REF!</v>
      </c>
      <c r="N60" s="50" t="e">
        <f t="shared" si="21"/>
        <v>#REF!</v>
      </c>
      <c r="O60" s="50" t="e">
        <f t="shared" si="21"/>
        <v>#REF!</v>
      </c>
      <c r="P60" s="50" t="e">
        <f t="shared" si="21"/>
        <v>#REF!</v>
      </c>
      <c r="Q60" s="50" t="e">
        <f t="shared" si="21"/>
        <v>#REF!</v>
      </c>
      <c r="R60" s="50" t="e">
        <f t="shared" si="21"/>
        <v>#REF!</v>
      </c>
      <c r="S60" s="50" t="e">
        <f t="shared" si="21"/>
        <v>#REF!</v>
      </c>
      <c r="T60" s="50" t="e">
        <f t="shared" si="21"/>
        <v>#REF!</v>
      </c>
      <c r="U60" s="50" t="e">
        <f t="shared" si="21"/>
        <v>#REF!</v>
      </c>
      <c r="V60" s="50" t="e">
        <f t="shared" si="21"/>
        <v>#REF!</v>
      </c>
      <c r="W60" s="50" t="e">
        <f t="shared" si="21"/>
        <v>#REF!</v>
      </c>
      <c r="X60" s="50" t="e">
        <f t="shared" si="21"/>
        <v>#REF!</v>
      </c>
      <c r="Y60" s="50" t="e">
        <f t="shared" si="21"/>
        <v>#REF!</v>
      </c>
      <c r="Z60" s="50" t="e">
        <f t="shared" si="21"/>
        <v>#REF!</v>
      </c>
      <c r="AA60" s="50" t="e">
        <f t="shared" si="21"/>
        <v>#REF!</v>
      </c>
      <c r="AB60" s="50" t="e">
        <f t="shared" si="21"/>
        <v>#REF!</v>
      </c>
      <c r="AC60" s="50" t="e">
        <f t="shared" si="21"/>
        <v>#REF!</v>
      </c>
      <c r="AD60" s="50" t="e">
        <f t="shared" si="21"/>
        <v>#REF!</v>
      </c>
      <c r="AE60" s="50" t="e">
        <f t="shared" si="21"/>
        <v>#REF!</v>
      </c>
      <c r="AF60" s="50" t="e">
        <f t="shared" si="21"/>
        <v>#REF!</v>
      </c>
      <c r="AG60" s="50" t="e">
        <f t="shared" si="21"/>
        <v>#REF!</v>
      </c>
      <c r="AH60" s="50" t="e">
        <f t="shared" si="21"/>
        <v>#REF!</v>
      </c>
    </row>
    <row r="61" spans="2:34" x14ac:dyDescent="0.2">
      <c r="B61" s="21" t="str">
        <f>'General inputs'!$B$82</f>
        <v xml:space="preserve">Avoided voluntary load curtailment </v>
      </c>
      <c r="C61" s="5"/>
      <c r="D61" s="5"/>
      <c r="E61" s="50" t="e">
        <f t="shared" ref="E61:AH61" si="22">E$41*E26</f>
        <v>#REF!</v>
      </c>
      <c r="F61" s="50" t="e">
        <f t="shared" si="22"/>
        <v>#REF!</v>
      </c>
      <c r="G61" s="50" t="e">
        <f t="shared" si="22"/>
        <v>#REF!</v>
      </c>
      <c r="H61" s="50" t="e">
        <f t="shared" si="22"/>
        <v>#REF!</v>
      </c>
      <c r="I61" s="50" t="e">
        <f t="shared" si="22"/>
        <v>#REF!</v>
      </c>
      <c r="J61" s="50" t="e">
        <f t="shared" si="22"/>
        <v>#REF!</v>
      </c>
      <c r="K61" s="50" t="e">
        <f t="shared" si="22"/>
        <v>#REF!</v>
      </c>
      <c r="L61" s="50" t="e">
        <f t="shared" si="22"/>
        <v>#REF!</v>
      </c>
      <c r="M61" s="50" t="e">
        <f t="shared" si="22"/>
        <v>#REF!</v>
      </c>
      <c r="N61" s="50" t="e">
        <f t="shared" si="22"/>
        <v>#REF!</v>
      </c>
      <c r="O61" s="50" t="e">
        <f t="shared" si="22"/>
        <v>#REF!</v>
      </c>
      <c r="P61" s="50" t="e">
        <f t="shared" si="22"/>
        <v>#REF!</v>
      </c>
      <c r="Q61" s="50" t="e">
        <f t="shared" si="22"/>
        <v>#REF!</v>
      </c>
      <c r="R61" s="50" t="e">
        <f t="shared" si="22"/>
        <v>#REF!</v>
      </c>
      <c r="S61" s="50" t="e">
        <f t="shared" si="22"/>
        <v>#REF!</v>
      </c>
      <c r="T61" s="50" t="e">
        <f t="shared" si="22"/>
        <v>#REF!</v>
      </c>
      <c r="U61" s="50" t="e">
        <f t="shared" si="22"/>
        <v>#REF!</v>
      </c>
      <c r="V61" s="50" t="e">
        <f t="shared" si="22"/>
        <v>#REF!</v>
      </c>
      <c r="W61" s="50" t="e">
        <f t="shared" si="22"/>
        <v>#REF!</v>
      </c>
      <c r="X61" s="50" t="e">
        <f t="shared" si="22"/>
        <v>#REF!</v>
      </c>
      <c r="Y61" s="50" t="e">
        <f t="shared" si="22"/>
        <v>#REF!</v>
      </c>
      <c r="Z61" s="50" t="e">
        <f t="shared" si="22"/>
        <v>#REF!</v>
      </c>
      <c r="AA61" s="50" t="e">
        <f t="shared" si="22"/>
        <v>#REF!</v>
      </c>
      <c r="AB61" s="50" t="e">
        <f t="shared" si="22"/>
        <v>#REF!</v>
      </c>
      <c r="AC61" s="50" t="e">
        <f t="shared" si="22"/>
        <v>#REF!</v>
      </c>
      <c r="AD61" s="50" t="e">
        <f t="shared" si="22"/>
        <v>#REF!</v>
      </c>
      <c r="AE61" s="50" t="e">
        <f t="shared" si="22"/>
        <v>#REF!</v>
      </c>
      <c r="AF61" s="50" t="e">
        <f t="shared" si="22"/>
        <v>#REF!</v>
      </c>
      <c r="AG61" s="50" t="e">
        <f t="shared" si="22"/>
        <v>#REF!</v>
      </c>
      <c r="AH61" s="50" t="e">
        <f t="shared" si="22"/>
        <v>#REF!</v>
      </c>
    </row>
    <row r="62" spans="2:34" x14ac:dyDescent="0.2">
      <c r="B62" s="21" t="str">
        <f>'General inputs'!$B$83</f>
        <v>Avoided involuntary load shedding</v>
      </c>
      <c r="C62" s="5"/>
      <c r="D62" s="5"/>
      <c r="E62" s="50" t="e">
        <f t="shared" ref="E62:AH62" si="23">E$41*E27</f>
        <v>#REF!</v>
      </c>
      <c r="F62" s="50" t="e">
        <f t="shared" si="23"/>
        <v>#REF!</v>
      </c>
      <c r="G62" s="50" t="e">
        <f t="shared" si="23"/>
        <v>#REF!</v>
      </c>
      <c r="H62" s="50" t="e">
        <f t="shared" si="23"/>
        <v>#REF!</v>
      </c>
      <c r="I62" s="50" t="e">
        <f t="shared" si="23"/>
        <v>#REF!</v>
      </c>
      <c r="J62" s="50" t="e">
        <f t="shared" si="23"/>
        <v>#REF!</v>
      </c>
      <c r="K62" s="50" t="e">
        <f t="shared" si="23"/>
        <v>#REF!</v>
      </c>
      <c r="L62" s="50" t="e">
        <f t="shared" si="23"/>
        <v>#REF!</v>
      </c>
      <c r="M62" s="50" t="e">
        <f t="shared" si="23"/>
        <v>#REF!</v>
      </c>
      <c r="N62" s="50" t="e">
        <f t="shared" si="23"/>
        <v>#REF!</v>
      </c>
      <c r="O62" s="50" t="e">
        <f t="shared" si="23"/>
        <v>#REF!</v>
      </c>
      <c r="P62" s="50" t="e">
        <f t="shared" si="23"/>
        <v>#REF!</v>
      </c>
      <c r="Q62" s="50" t="e">
        <f t="shared" si="23"/>
        <v>#REF!</v>
      </c>
      <c r="R62" s="50" t="e">
        <f t="shared" si="23"/>
        <v>#REF!</v>
      </c>
      <c r="S62" s="50" t="e">
        <f t="shared" si="23"/>
        <v>#REF!</v>
      </c>
      <c r="T62" s="50" t="e">
        <f t="shared" si="23"/>
        <v>#REF!</v>
      </c>
      <c r="U62" s="50" t="e">
        <f t="shared" si="23"/>
        <v>#REF!</v>
      </c>
      <c r="V62" s="50" t="e">
        <f t="shared" si="23"/>
        <v>#REF!</v>
      </c>
      <c r="W62" s="50" t="e">
        <f t="shared" si="23"/>
        <v>#REF!</v>
      </c>
      <c r="X62" s="50" t="e">
        <f t="shared" si="23"/>
        <v>#REF!</v>
      </c>
      <c r="Y62" s="50" t="e">
        <f t="shared" si="23"/>
        <v>#REF!</v>
      </c>
      <c r="Z62" s="50" t="e">
        <f t="shared" si="23"/>
        <v>#REF!</v>
      </c>
      <c r="AA62" s="50" t="e">
        <f t="shared" si="23"/>
        <v>#REF!</v>
      </c>
      <c r="AB62" s="50" t="e">
        <f t="shared" si="23"/>
        <v>#REF!</v>
      </c>
      <c r="AC62" s="50" t="e">
        <f t="shared" si="23"/>
        <v>#REF!</v>
      </c>
      <c r="AD62" s="50" t="e">
        <f t="shared" si="23"/>
        <v>#REF!</v>
      </c>
      <c r="AE62" s="50" t="e">
        <f t="shared" si="23"/>
        <v>#REF!</v>
      </c>
      <c r="AF62" s="50" t="e">
        <f t="shared" si="23"/>
        <v>#REF!</v>
      </c>
      <c r="AG62" s="50" t="e">
        <f t="shared" si="23"/>
        <v>#REF!</v>
      </c>
      <c r="AH62" s="50" t="e">
        <f t="shared" si="23"/>
        <v>#REF!</v>
      </c>
    </row>
    <row r="63" spans="2:34" x14ac:dyDescent="0.2">
      <c r="B63" s="21" t="str">
        <f>'General inputs'!$B$84</f>
        <v>Avoided costs for non RIT-T proponent parties</v>
      </c>
      <c r="C63" s="5"/>
      <c r="D63" s="5"/>
      <c r="E63" s="50" t="e">
        <f t="shared" ref="E63:AH63" si="24">E$41*E28</f>
        <v>#REF!</v>
      </c>
      <c r="F63" s="50" t="e">
        <f t="shared" si="24"/>
        <v>#REF!</v>
      </c>
      <c r="G63" s="50" t="e">
        <f t="shared" si="24"/>
        <v>#REF!</v>
      </c>
      <c r="H63" s="50" t="e">
        <f t="shared" si="24"/>
        <v>#REF!</v>
      </c>
      <c r="I63" s="50" t="e">
        <f t="shared" si="24"/>
        <v>#REF!</v>
      </c>
      <c r="J63" s="50" t="e">
        <f t="shared" si="24"/>
        <v>#REF!</v>
      </c>
      <c r="K63" s="50" t="e">
        <f t="shared" si="24"/>
        <v>#REF!</v>
      </c>
      <c r="L63" s="50" t="e">
        <f t="shared" si="24"/>
        <v>#REF!</v>
      </c>
      <c r="M63" s="50" t="e">
        <f t="shared" si="24"/>
        <v>#REF!</v>
      </c>
      <c r="N63" s="50" t="e">
        <f t="shared" si="24"/>
        <v>#REF!</v>
      </c>
      <c r="O63" s="50" t="e">
        <f t="shared" si="24"/>
        <v>#REF!</v>
      </c>
      <c r="P63" s="50" t="e">
        <f t="shared" si="24"/>
        <v>#REF!</v>
      </c>
      <c r="Q63" s="50" t="e">
        <f t="shared" si="24"/>
        <v>#REF!</v>
      </c>
      <c r="R63" s="50" t="e">
        <f t="shared" si="24"/>
        <v>#REF!</v>
      </c>
      <c r="S63" s="50" t="e">
        <f t="shared" si="24"/>
        <v>#REF!</v>
      </c>
      <c r="T63" s="50" t="e">
        <f t="shared" si="24"/>
        <v>#REF!</v>
      </c>
      <c r="U63" s="50" t="e">
        <f t="shared" si="24"/>
        <v>#REF!</v>
      </c>
      <c r="V63" s="50" t="e">
        <f t="shared" si="24"/>
        <v>#REF!</v>
      </c>
      <c r="W63" s="50" t="e">
        <f t="shared" si="24"/>
        <v>#REF!</v>
      </c>
      <c r="X63" s="50" t="e">
        <f t="shared" si="24"/>
        <v>#REF!</v>
      </c>
      <c r="Y63" s="50" t="e">
        <f t="shared" si="24"/>
        <v>#REF!</v>
      </c>
      <c r="Z63" s="50" t="e">
        <f t="shared" si="24"/>
        <v>#REF!</v>
      </c>
      <c r="AA63" s="50" t="e">
        <f t="shared" si="24"/>
        <v>#REF!</v>
      </c>
      <c r="AB63" s="50" t="e">
        <f t="shared" si="24"/>
        <v>#REF!</v>
      </c>
      <c r="AC63" s="50" t="e">
        <f t="shared" si="24"/>
        <v>#REF!</v>
      </c>
      <c r="AD63" s="50" t="e">
        <f t="shared" si="24"/>
        <v>#REF!</v>
      </c>
      <c r="AE63" s="50" t="e">
        <f t="shared" si="24"/>
        <v>#REF!</v>
      </c>
      <c r="AF63" s="50" t="e">
        <f t="shared" si="24"/>
        <v>#REF!</v>
      </c>
      <c r="AG63" s="50" t="e">
        <f t="shared" si="24"/>
        <v>#REF!</v>
      </c>
      <c r="AH63" s="50" t="e">
        <f t="shared" si="24"/>
        <v>#REF!</v>
      </c>
    </row>
    <row r="64" spans="2:34" x14ac:dyDescent="0.2">
      <c r="B64" s="21" t="str">
        <f>'General inputs'!$B$85</f>
        <v>Avoided unrelated TNSP expenditure (wood pole replacement)</v>
      </c>
      <c r="C64" s="5"/>
      <c r="D64" s="5"/>
      <c r="E64" s="50" t="e">
        <f t="shared" ref="E64:AH64" si="25">E$41*E29</f>
        <v>#REF!</v>
      </c>
      <c r="F64" s="50" t="e">
        <f t="shared" si="25"/>
        <v>#REF!</v>
      </c>
      <c r="G64" s="50" t="e">
        <f t="shared" si="25"/>
        <v>#REF!</v>
      </c>
      <c r="H64" s="50" t="e">
        <f t="shared" si="25"/>
        <v>#REF!</v>
      </c>
      <c r="I64" s="50" t="e">
        <f t="shared" si="25"/>
        <v>#REF!</v>
      </c>
      <c r="J64" s="50" t="e">
        <f t="shared" si="25"/>
        <v>#REF!</v>
      </c>
      <c r="K64" s="50" t="e">
        <f t="shared" si="25"/>
        <v>#REF!</v>
      </c>
      <c r="L64" s="50" t="e">
        <f t="shared" si="25"/>
        <v>#REF!</v>
      </c>
      <c r="M64" s="50" t="e">
        <f t="shared" si="25"/>
        <v>#REF!</v>
      </c>
      <c r="N64" s="50" t="e">
        <f t="shared" si="25"/>
        <v>#REF!</v>
      </c>
      <c r="O64" s="50" t="e">
        <f t="shared" si="25"/>
        <v>#REF!</v>
      </c>
      <c r="P64" s="50" t="e">
        <f t="shared" si="25"/>
        <v>#REF!</v>
      </c>
      <c r="Q64" s="50" t="e">
        <f t="shared" si="25"/>
        <v>#REF!</v>
      </c>
      <c r="R64" s="50" t="e">
        <f t="shared" si="25"/>
        <v>#REF!</v>
      </c>
      <c r="S64" s="50" t="e">
        <f t="shared" si="25"/>
        <v>#REF!</v>
      </c>
      <c r="T64" s="50" t="e">
        <f t="shared" si="25"/>
        <v>#REF!</v>
      </c>
      <c r="U64" s="50" t="e">
        <f t="shared" si="25"/>
        <v>#REF!</v>
      </c>
      <c r="V64" s="50" t="e">
        <f t="shared" si="25"/>
        <v>#REF!</v>
      </c>
      <c r="W64" s="50" t="e">
        <f t="shared" si="25"/>
        <v>#REF!</v>
      </c>
      <c r="X64" s="50" t="e">
        <f t="shared" si="25"/>
        <v>#REF!</v>
      </c>
      <c r="Y64" s="50" t="e">
        <f t="shared" si="25"/>
        <v>#REF!</v>
      </c>
      <c r="Z64" s="50" t="e">
        <f t="shared" si="25"/>
        <v>#REF!</v>
      </c>
      <c r="AA64" s="50" t="e">
        <f t="shared" si="25"/>
        <v>#REF!</v>
      </c>
      <c r="AB64" s="50" t="e">
        <f t="shared" si="25"/>
        <v>#REF!</v>
      </c>
      <c r="AC64" s="50" t="e">
        <f t="shared" si="25"/>
        <v>#REF!</v>
      </c>
      <c r="AD64" s="50" t="e">
        <f t="shared" si="25"/>
        <v>#REF!</v>
      </c>
      <c r="AE64" s="50" t="e">
        <f t="shared" si="25"/>
        <v>#REF!</v>
      </c>
      <c r="AF64" s="50" t="e">
        <f t="shared" si="25"/>
        <v>#REF!</v>
      </c>
      <c r="AG64" s="50" t="e">
        <f t="shared" si="25"/>
        <v>#REF!</v>
      </c>
      <c r="AH64" s="50" t="e">
        <f t="shared" si="25"/>
        <v>#REF!</v>
      </c>
    </row>
    <row r="65" spans="2:34" x14ac:dyDescent="0.2">
      <c r="B65" s="21" t="str">
        <f>'General inputs'!$B$86</f>
        <v>Avoided unrelated TNSP expenditure (market benefits)</v>
      </c>
      <c r="C65" s="5"/>
      <c r="D65" s="5"/>
      <c r="E65" s="50" t="e">
        <f t="shared" ref="E65:AH65" si="26">E$41*E30</f>
        <v>#REF!</v>
      </c>
      <c r="F65" s="50" t="e">
        <f t="shared" si="26"/>
        <v>#REF!</v>
      </c>
      <c r="G65" s="50" t="e">
        <f t="shared" si="26"/>
        <v>#REF!</v>
      </c>
      <c r="H65" s="50" t="e">
        <f t="shared" si="26"/>
        <v>#REF!</v>
      </c>
      <c r="I65" s="50" t="e">
        <f t="shared" si="26"/>
        <v>#REF!</v>
      </c>
      <c r="J65" s="50" t="e">
        <f t="shared" si="26"/>
        <v>#REF!</v>
      </c>
      <c r="K65" s="50" t="e">
        <f t="shared" si="26"/>
        <v>#REF!</v>
      </c>
      <c r="L65" s="50" t="e">
        <f t="shared" si="26"/>
        <v>#REF!</v>
      </c>
      <c r="M65" s="50" t="e">
        <f t="shared" si="26"/>
        <v>#REF!</v>
      </c>
      <c r="N65" s="50" t="e">
        <f t="shared" si="26"/>
        <v>#REF!</v>
      </c>
      <c r="O65" s="50" t="e">
        <f t="shared" si="26"/>
        <v>#REF!</v>
      </c>
      <c r="P65" s="50" t="e">
        <f t="shared" si="26"/>
        <v>#REF!</v>
      </c>
      <c r="Q65" s="50" t="e">
        <f t="shared" si="26"/>
        <v>#REF!</v>
      </c>
      <c r="R65" s="50" t="e">
        <f t="shared" si="26"/>
        <v>#REF!</v>
      </c>
      <c r="S65" s="50" t="e">
        <f t="shared" si="26"/>
        <v>#REF!</v>
      </c>
      <c r="T65" s="50" t="e">
        <f t="shared" si="26"/>
        <v>#REF!</v>
      </c>
      <c r="U65" s="50" t="e">
        <f t="shared" si="26"/>
        <v>#REF!</v>
      </c>
      <c r="V65" s="50" t="e">
        <f t="shared" si="26"/>
        <v>#REF!</v>
      </c>
      <c r="W65" s="50" t="e">
        <f t="shared" si="26"/>
        <v>#REF!</v>
      </c>
      <c r="X65" s="50" t="e">
        <f t="shared" si="26"/>
        <v>#REF!</v>
      </c>
      <c r="Y65" s="50" t="e">
        <f t="shared" si="26"/>
        <v>#REF!</v>
      </c>
      <c r="Z65" s="50" t="e">
        <f t="shared" si="26"/>
        <v>#REF!</v>
      </c>
      <c r="AA65" s="50" t="e">
        <f t="shared" si="26"/>
        <v>#REF!</v>
      </c>
      <c r="AB65" s="50" t="e">
        <f t="shared" si="26"/>
        <v>#REF!</v>
      </c>
      <c r="AC65" s="50" t="e">
        <f t="shared" si="26"/>
        <v>#REF!</v>
      </c>
      <c r="AD65" s="50" t="e">
        <f t="shared" si="26"/>
        <v>#REF!</v>
      </c>
      <c r="AE65" s="50" t="e">
        <f t="shared" si="26"/>
        <v>#REF!</v>
      </c>
      <c r="AF65" s="50" t="e">
        <f t="shared" si="26"/>
        <v>#REF!</v>
      </c>
      <c r="AG65" s="50" t="e">
        <f t="shared" si="26"/>
        <v>#REF!</v>
      </c>
      <c r="AH65" s="50" t="e">
        <f t="shared" si="26"/>
        <v>#REF!</v>
      </c>
    </row>
    <row r="66" spans="2:34" hidden="1" x14ac:dyDescent="0.2"/>
    <row r="67" spans="2:34" ht="15" hidden="1" x14ac:dyDescent="0.25">
      <c r="B67" s="52" t="str">
        <f>$D$4</f>
        <v>Option 5B</v>
      </c>
      <c r="C67" s="51" t="e">
        <f>'General inputs'!#REF!</f>
        <v>#REF!</v>
      </c>
      <c r="D67" s="51"/>
      <c r="E67" s="33">
        <f>FirstYear</f>
        <v>2023</v>
      </c>
      <c r="F67" s="33">
        <f t="shared" ref="F67:AH67" si="27">E67+1</f>
        <v>2024</v>
      </c>
      <c r="G67" s="33">
        <f t="shared" si="27"/>
        <v>2025</v>
      </c>
      <c r="H67" s="33">
        <f t="shared" si="27"/>
        <v>2026</v>
      </c>
      <c r="I67" s="33">
        <f t="shared" si="27"/>
        <v>2027</v>
      </c>
      <c r="J67" s="33">
        <f t="shared" si="27"/>
        <v>2028</v>
      </c>
      <c r="K67" s="33">
        <f t="shared" si="27"/>
        <v>2029</v>
      </c>
      <c r="L67" s="33">
        <f t="shared" si="27"/>
        <v>2030</v>
      </c>
      <c r="M67" s="33">
        <f t="shared" si="27"/>
        <v>2031</v>
      </c>
      <c r="N67" s="33">
        <f t="shared" si="27"/>
        <v>2032</v>
      </c>
      <c r="O67" s="33">
        <f t="shared" si="27"/>
        <v>2033</v>
      </c>
      <c r="P67" s="33">
        <f t="shared" si="27"/>
        <v>2034</v>
      </c>
      <c r="Q67" s="33">
        <f t="shared" si="27"/>
        <v>2035</v>
      </c>
      <c r="R67" s="33">
        <f t="shared" si="27"/>
        <v>2036</v>
      </c>
      <c r="S67" s="33">
        <f t="shared" si="27"/>
        <v>2037</v>
      </c>
      <c r="T67" s="33">
        <f t="shared" si="27"/>
        <v>2038</v>
      </c>
      <c r="U67" s="33">
        <f t="shared" si="27"/>
        <v>2039</v>
      </c>
      <c r="V67" s="33">
        <f t="shared" si="27"/>
        <v>2040</v>
      </c>
      <c r="W67" s="33">
        <f t="shared" si="27"/>
        <v>2041</v>
      </c>
      <c r="X67" s="33">
        <f t="shared" si="27"/>
        <v>2042</v>
      </c>
      <c r="Y67" s="33">
        <f t="shared" si="27"/>
        <v>2043</v>
      </c>
      <c r="Z67" s="33">
        <f t="shared" si="27"/>
        <v>2044</v>
      </c>
      <c r="AA67" s="33">
        <f t="shared" si="27"/>
        <v>2045</v>
      </c>
      <c r="AB67" s="33">
        <f t="shared" si="27"/>
        <v>2046</v>
      </c>
      <c r="AC67" s="33">
        <f t="shared" si="27"/>
        <v>2047</v>
      </c>
      <c r="AD67" s="33">
        <f t="shared" si="27"/>
        <v>2048</v>
      </c>
      <c r="AE67" s="33">
        <f t="shared" si="27"/>
        <v>2049</v>
      </c>
      <c r="AF67" s="33">
        <f t="shared" si="27"/>
        <v>2050</v>
      </c>
      <c r="AG67" s="33">
        <f t="shared" si="27"/>
        <v>2051</v>
      </c>
      <c r="AH67" s="33">
        <f t="shared" si="27"/>
        <v>2052</v>
      </c>
    </row>
    <row r="68" spans="2:34" hidden="1" x14ac:dyDescent="0.2">
      <c r="B68" s="21" t="str">
        <f>'General inputs'!$B$81</f>
        <v xml:space="preserve">Avoided fuel consumption from generation dispatch </v>
      </c>
      <c r="C68" s="5"/>
      <c r="D68" s="5"/>
      <c r="E68" s="50" t="e">
        <f t="shared" ref="E68:J68" si="28">E$41*E33</f>
        <v>#REF!</v>
      </c>
      <c r="F68" s="50" t="e">
        <f t="shared" si="28"/>
        <v>#REF!</v>
      </c>
      <c r="G68" s="50" t="e">
        <f t="shared" si="28"/>
        <v>#REF!</v>
      </c>
      <c r="H68" s="50" t="e">
        <f t="shared" si="28"/>
        <v>#REF!</v>
      </c>
      <c r="I68" s="50" t="e">
        <f t="shared" si="28"/>
        <v>#REF!</v>
      </c>
      <c r="J68" s="50" t="e">
        <f t="shared" si="28"/>
        <v>#REF!</v>
      </c>
      <c r="K68" s="50" t="e">
        <f t="shared" ref="K68:AH68" si="29">K$41*K33</f>
        <v>#REF!</v>
      </c>
      <c r="L68" s="50" t="e">
        <f t="shared" si="29"/>
        <v>#REF!</v>
      </c>
      <c r="M68" s="50" t="e">
        <f t="shared" si="29"/>
        <v>#REF!</v>
      </c>
      <c r="N68" s="50" t="e">
        <f t="shared" si="29"/>
        <v>#REF!</v>
      </c>
      <c r="O68" s="50" t="e">
        <f t="shared" si="29"/>
        <v>#REF!</v>
      </c>
      <c r="P68" s="50" t="e">
        <f t="shared" si="29"/>
        <v>#REF!</v>
      </c>
      <c r="Q68" s="50" t="e">
        <f t="shared" si="29"/>
        <v>#REF!</v>
      </c>
      <c r="R68" s="50" t="e">
        <f t="shared" si="29"/>
        <v>#REF!</v>
      </c>
      <c r="S68" s="50" t="e">
        <f t="shared" si="29"/>
        <v>#REF!</v>
      </c>
      <c r="T68" s="50" t="e">
        <f t="shared" si="29"/>
        <v>#REF!</v>
      </c>
      <c r="U68" s="50" t="e">
        <f t="shared" si="29"/>
        <v>#REF!</v>
      </c>
      <c r="V68" s="50" t="e">
        <f t="shared" si="29"/>
        <v>#REF!</v>
      </c>
      <c r="W68" s="50" t="e">
        <f t="shared" si="29"/>
        <v>#REF!</v>
      </c>
      <c r="X68" s="50" t="e">
        <f t="shared" si="29"/>
        <v>#REF!</v>
      </c>
      <c r="Y68" s="50" t="e">
        <f t="shared" si="29"/>
        <v>#REF!</v>
      </c>
      <c r="Z68" s="50" t="e">
        <f t="shared" si="29"/>
        <v>#REF!</v>
      </c>
      <c r="AA68" s="50" t="e">
        <f t="shared" si="29"/>
        <v>#REF!</v>
      </c>
      <c r="AB68" s="50" t="e">
        <f t="shared" si="29"/>
        <v>#REF!</v>
      </c>
      <c r="AC68" s="50" t="e">
        <f t="shared" si="29"/>
        <v>#REF!</v>
      </c>
      <c r="AD68" s="50" t="e">
        <f t="shared" si="29"/>
        <v>#REF!</v>
      </c>
      <c r="AE68" s="50" t="e">
        <f t="shared" si="29"/>
        <v>#REF!</v>
      </c>
      <c r="AF68" s="50" t="e">
        <f t="shared" si="29"/>
        <v>#REF!</v>
      </c>
      <c r="AG68" s="50" t="e">
        <f t="shared" si="29"/>
        <v>#REF!</v>
      </c>
      <c r="AH68" s="50" t="e">
        <f t="shared" si="29"/>
        <v>#REF!</v>
      </c>
    </row>
    <row r="69" spans="2:34" hidden="1" x14ac:dyDescent="0.2">
      <c r="B69" s="21" t="str">
        <f>'General inputs'!$B$82</f>
        <v xml:space="preserve">Avoided voluntary load curtailment </v>
      </c>
      <c r="C69" s="5"/>
      <c r="D69" s="5"/>
      <c r="E69" s="50" t="e">
        <f t="shared" ref="E69:AH69" si="30">E$41*E34</f>
        <v>#REF!</v>
      </c>
      <c r="F69" s="50" t="e">
        <f t="shared" si="30"/>
        <v>#REF!</v>
      </c>
      <c r="G69" s="50" t="e">
        <f t="shared" si="30"/>
        <v>#REF!</v>
      </c>
      <c r="H69" s="50" t="e">
        <f t="shared" si="30"/>
        <v>#REF!</v>
      </c>
      <c r="I69" s="50" t="e">
        <f t="shared" si="30"/>
        <v>#REF!</v>
      </c>
      <c r="J69" s="50" t="e">
        <f t="shared" si="30"/>
        <v>#REF!</v>
      </c>
      <c r="K69" s="50" t="e">
        <f t="shared" si="30"/>
        <v>#REF!</v>
      </c>
      <c r="L69" s="50" t="e">
        <f t="shared" si="30"/>
        <v>#REF!</v>
      </c>
      <c r="M69" s="50" t="e">
        <f t="shared" si="30"/>
        <v>#REF!</v>
      </c>
      <c r="N69" s="50" t="e">
        <f t="shared" si="30"/>
        <v>#REF!</v>
      </c>
      <c r="O69" s="50" t="e">
        <f t="shared" si="30"/>
        <v>#REF!</v>
      </c>
      <c r="P69" s="50" t="e">
        <f t="shared" si="30"/>
        <v>#REF!</v>
      </c>
      <c r="Q69" s="50" t="e">
        <f t="shared" si="30"/>
        <v>#REF!</v>
      </c>
      <c r="R69" s="50" t="e">
        <f t="shared" si="30"/>
        <v>#REF!</v>
      </c>
      <c r="S69" s="50" t="e">
        <f t="shared" si="30"/>
        <v>#REF!</v>
      </c>
      <c r="T69" s="50" t="e">
        <f t="shared" si="30"/>
        <v>#REF!</v>
      </c>
      <c r="U69" s="50" t="e">
        <f t="shared" si="30"/>
        <v>#REF!</v>
      </c>
      <c r="V69" s="50" t="e">
        <f t="shared" si="30"/>
        <v>#REF!</v>
      </c>
      <c r="W69" s="50" t="e">
        <f t="shared" si="30"/>
        <v>#REF!</v>
      </c>
      <c r="X69" s="50" t="e">
        <f t="shared" si="30"/>
        <v>#REF!</v>
      </c>
      <c r="Y69" s="50" t="e">
        <f t="shared" si="30"/>
        <v>#REF!</v>
      </c>
      <c r="Z69" s="50" t="e">
        <f t="shared" si="30"/>
        <v>#REF!</v>
      </c>
      <c r="AA69" s="50" t="e">
        <f t="shared" si="30"/>
        <v>#REF!</v>
      </c>
      <c r="AB69" s="50" t="e">
        <f t="shared" si="30"/>
        <v>#REF!</v>
      </c>
      <c r="AC69" s="50" t="e">
        <f t="shared" si="30"/>
        <v>#REF!</v>
      </c>
      <c r="AD69" s="50" t="e">
        <f t="shared" si="30"/>
        <v>#REF!</v>
      </c>
      <c r="AE69" s="50" t="e">
        <f t="shared" si="30"/>
        <v>#REF!</v>
      </c>
      <c r="AF69" s="50" t="e">
        <f t="shared" si="30"/>
        <v>#REF!</v>
      </c>
      <c r="AG69" s="50" t="e">
        <f t="shared" si="30"/>
        <v>#REF!</v>
      </c>
      <c r="AH69" s="50" t="e">
        <f t="shared" si="30"/>
        <v>#REF!</v>
      </c>
    </row>
    <row r="70" spans="2:34" hidden="1" x14ac:dyDescent="0.2">
      <c r="B70" s="21" t="str">
        <f>'General inputs'!$B$83</f>
        <v>Avoided involuntary load shedding</v>
      </c>
      <c r="C70" s="5"/>
      <c r="D70" s="5"/>
      <c r="E70" s="50" t="e">
        <f t="shared" ref="E70:AH70" si="31">E$41*E35</f>
        <v>#REF!</v>
      </c>
      <c r="F70" s="50" t="e">
        <f t="shared" si="31"/>
        <v>#REF!</v>
      </c>
      <c r="G70" s="50" t="e">
        <f t="shared" si="31"/>
        <v>#REF!</v>
      </c>
      <c r="H70" s="50" t="e">
        <f t="shared" si="31"/>
        <v>#REF!</v>
      </c>
      <c r="I70" s="50" t="e">
        <f t="shared" si="31"/>
        <v>#REF!</v>
      </c>
      <c r="J70" s="50" t="e">
        <f t="shared" si="31"/>
        <v>#REF!</v>
      </c>
      <c r="K70" s="50" t="e">
        <f t="shared" si="31"/>
        <v>#REF!</v>
      </c>
      <c r="L70" s="50" t="e">
        <f t="shared" si="31"/>
        <v>#REF!</v>
      </c>
      <c r="M70" s="50" t="e">
        <f t="shared" si="31"/>
        <v>#REF!</v>
      </c>
      <c r="N70" s="50" t="e">
        <f t="shared" si="31"/>
        <v>#REF!</v>
      </c>
      <c r="O70" s="50" t="e">
        <f t="shared" si="31"/>
        <v>#REF!</v>
      </c>
      <c r="P70" s="50" t="e">
        <f t="shared" si="31"/>
        <v>#REF!</v>
      </c>
      <c r="Q70" s="50" t="e">
        <f t="shared" si="31"/>
        <v>#REF!</v>
      </c>
      <c r="R70" s="50" t="e">
        <f t="shared" si="31"/>
        <v>#REF!</v>
      </c>
      <c r="S70" s="50" t="e">
        <f t="shared" si="31"/>
        <v>#REF!</v>
      </c>
      <c r="T70" s="50" t="e">
        <f t="shared" si="31"/>
        <v>#REF!</v>
      </c>
      <c r="U70" s="50" t="e">
        <f t="shared" si="31"/>
        <v>#REF!</v>
      </c>
      <c r="V70" s="50" t="e">
        <f t="shared" si="31"/>
        <v>#REF!</v>
      </c>
      <c r="W70" s="50" t="e">
        <f t="shared" si="31"/>
        <v>#REF!</v>
      </c>
      <c r="X70" s="50" t="e">
        <f t="shared" si="31"/>
        <v>#REF!</v>
      </c>
      <c r="Y70" s="50" t="e">
        <f t="shared" si="31"/>
        <v>#REF!</v>
      </c>
      <c r="Z70" s="50" t="e">
        <f t="shared" si="31"/>
        <v>#REF!</v>
      </c>
      <c r="AA70" s="50" t="e">
        <f t="shared" si="31"/>
        <v>#REF!</v>
      </c>
      <c r="AB70" s="50" t="e">
        <f t="shared" si="31"/>
        <v>#REF!</v>
      </c>
      <c r="AC70" s="50" t="e">
        <f t="shared" si="31"/>
        <v>#REF!</v>
      </c>
      <c r="AD70" s="50" t="e">
        <f t="shared" si="31"/>
        <v>#REF!</v>
      </c>
      <c r="AE70" s="50" t="e">
        <f t="shared" si="31"/>
        <v>#REF!</v>
      </c>
      <c r="AF70" s="50" t="e">
        <f t="shared" si="31"/>
        <v>#REF!</v>
      </c>
      <c r="AG70" s="50" t="e">
        <f t="shared" si="31"/>
        <v>#REF!</v>
      </c>
      <c r="AH70" s="50" t="e">
        <f t="shared" si="31"/>
        <v>#REF!</v>
      </c>
    </row>
    <row r="71" spans="2:34" hidden="1" x14ac:dyDescent="0.2">
      <c r="B71" s="21" t="str">
        <f>'General inputs'!$B$84</f>
        <v>Avoided costs for non RIT-T proponent parties</v>
      </c>
      <c r="C71" s="5"/>
      <c r="D71" s="5"/>
      <c r="E71" s="50" t="e">
        <f t="shared" ref="E71:AH71" si="32">E$41*E36</f>
        <v>#REF!</v>
      </c>
      <c r="F71" s="50" t="e">
        <f t="shared" si="32"/>
        <v>#REF!</v>
      </c>
      <c r="G71" s="50" t="e">
        <f t="shared" si="32"/>
        <v>#REF!</v>
      </c>
      <c r="H71" s="50" t="e">
        <f t="shared" si="32"/>
        <v>#REF!</v>
      </c>
      <c r="I71" s="50" t="e">
        <f t="shared" si="32"/>
        <v>#REF!</v>
      </c>
      <c r="J71" s="50" t="e">
        <f t="shared" si="32"/>
        <v>#REF!</v>
      </c>
      <c r="K71" s="50" t="e">
        <f t="shared" si="32"/>
        <v>#REF!</v>
      </c>
      <c r="L71" s="50" t="e">
        <f t="shared" si="32"/>
        <v>#REF!</v>
      </c>
      <c r="M71" s="50" t="e">
        <f t="shared" si="32"/>
        <v>#REF!</v>
      </c>
      <c r="N71" s="50" t="e">
        <f t="shared" si="32"/>
        <v>#REF!</v>
      </c>
      <c r="O71" s="50" t="e">
        <f t="shared" si="32"/>
        <v>#REF!</v>
      </c>
      <c r="P71" s="50" t="e">
        <f t="shared" si="32"/>
        <v>#REF!</v>
      </c>
      <c r="Q71" s="50" t="e">
        <f t="shared" si="32"/>
        <v>#REF!</v>
      </c>
      <c r="R71" s="50" t="e">
        <f t="shared" si="32"/>
        <v>#REF!</v>
      </c>
      <c r="S71" s="50" t="e">
        <f t="shared" si="32"/>
        <v>#REF!</v>
      </c>
      <c r="T71" s="50" t="e">
        <f t="shared" si="32"/>
        <v>#REF!</v>
      </c>
      <c r="U71" s="50" t="e">
        <f t="shared" si="32"/>
        <v>#REF!</v>
      </c>
      <c r="V71" s="50" t="e">
        <f t="shared" si="32"/>
        <v>#REF!</v>
      </c>
      <c r="W71" s="50" t="e">
        <f t="shared" si="32"/>
        <v>#REF!</v>
      </c>
      <c r="X71" s="50" t="e">
        <f t="shared" si="32"/>
        <v>#REF!</v>
      </c>
      <c r="Y71" s="50" t="e">
        <f t="shared" si="32"/>
        <v>#REF!</v>
      </c>
      <c r="Z71" s="50" t="e">
        <f t="shared" si="32"/>
        <v>#REF!</v>
      </c>
      <c r="AA71" s="50" t="e">
        <f t="shared" si="32"/>
        <v>#REF!</v>
      </c>
      <c r="AB71" s="50" t="e">
        <f t="shared" si="32"/>
        <v>#REF!</v>
      </c>
      <c r="AC71" s="50" t="e">
        <f t="shared" si="32"/>
        <v>#REF!</v>
      </c>
      <c r="AD71" s="50" t="e">
        <f t="shared" si="32"/>
        <v>#REF!</v>
      </c>
      <c r="AE71" s="50" t="e">
        <f t="shared" si="32"/>
        <v>#REF!</v>
      </c>
      <c r="AF71" s="50" t="e">
        <f t="shared" si="32"/>
        <v>#REF!</v>
      </c>
      <c r="AG71" s="50" t="e">
        <f t="shared" si="32"/>
        <v>#REF!</v>
      </c>
      <c r="AH71" s="50" t="e">
        <f t="shared" si="32"/>
        <v>#REF!</v>
      </c>
    </row>
    <row r="72" spans="2:34" hidden="1" x14ac:dyDescent="0.2">
      <c r="B72" s="21" t="str">
        <f>'General inputs'!$B$85</f>
        <v>Avoided unrelated TNSP expenditure (wood pole replacement)</v>
      </c>
      <c r="C72" s="5"/>
      <c r="D72" s="5"/>
      <c r="E72" s="50" t="e">
        <f t="shared" ref="E72:AH72" si="33">E$41*E37</f>
        <v>#REF!</v>
      </c>
      <c r="F72" s="50" t="e">
        <f t="shared" si="33"/>
        <v>#REF!</v>
      </c>
      <c r="G72" s="50" t="e">
        <f t="shared" si="33"/>
        <v>#REF!</v>
      </c>
      <c r="H72" s="50" t="e">
        <f t="shared" si="33"/>
        <v>#REF!</v>
      </c>
      <c r="I72" s="50" t="e">
        <f t="shared" si="33"/>
        <v>#REF!</v>
      </c>
      <c r="J72" s="50" t="e">
        <f t="shared" si="33"/>
        <v>#REF!</v>
      </c>
      <c r="K72" s="50" t="e">
        <f t="shared" si="33"/>
        <v>#REF!</v>
      </c>
      <c r="L72" s="50" t="e">
        <f t="shared" si="33"/>
        <v>#REF!</v>
      </c>
      <c r="M72" s="50" t="e">
        <f t="shared" si="33"/>
        <v>#REF!</v>
      </c>
      <c r="N72" s="50" t="e">
        <f t="shared" si="33"/>
        <v>#REF!</v>
      </c>
      <c r="O72" s="50" t="e">
        <f t="shared" si="33"/>
        <v>#REF!</v>
      </c>
      <c r="P72" s="50" t="e">
        <f t="shared" si="33"/>
        <v>#REF!</v>
      </c>
      <c r="Q72" s="50" t="e">
        <f t="shared" si="33"/>
        <v>#REF!</v>
      </c>
      <c r="R72" s="50" t="e">
        <f t="shared" si="33"/>
        <v>#REF!</v>
      </c>
      <c r="S72" s="50" t="e">
        <f t="shared" si="33"/>
        <v>#REF!</v>
      </c>
      <c r="T72" s="50" t="e">
        <f t="shared" si="33"/>
        <v>#REF!</v>
      </c>
      <c r="U72" s="50" t="e">
        <f t="shared" si="33"/>
        <v>#REF!</v>
      </c>
      <c r="V72" s="50" t="e">
        <f t="shared" si="33"/>
        <v>#REF!</v>
      </c>
      <c r="W72" s="50" t="e">
        <f t="shared" si="33"/>
        <v>#REF!</v>
      </c>
      <c r="X72" s="50" t="e">
        <f t="shared" si="33"/>
        <v>#REF!</v>
      </c>
      <c r="Y72" s="50" t="e">
        <f t="shared" si="33"/>
        <v>#REF!</v>
      </c>
      <c r="Z72" s="50" t="e">
        <f t="shared" si="33"/>
        <v>#REF!</v>
      </c>
      <c r="AA72" s="50" t="e">
        <f t="shared" si="33"/>
        <v>#REF!</v>
      </c>
      <c r="AB72" s="50" t="e">
        <f t="shared" si="33"/>
        <v>#REF!</v>
      </c>
      <c r="AC72" s="50" t="e">
        <f t="shared" si="33"/>
        <v>#REF!</v>
      </c>
      <c r="AD72" s="50" t="e">
        <f t="shared" si="33"/>
        <v>#REF!</v>
      </c>
      <c r="AE72" s="50" t="e">
        <f t="shared" si="33"/>
        <v>#REF!</v>
      </c>
      <c r="AF72" s="50" t="e">
        <f t="shared" si="33"/>
        <v>#REF!</v>
      </c>
      <c r="AG72" s="50" t="e">
        <f t="shared" si="33"/>
        <v>#REF!</v>
      </c>
      <c r="AH72" s="50" t="e">
        <f t="shared" si="33"/>
        <v>#REF!</v>
      </c>
    </row>
    <row r="73" spans="2:34" hidden="1" x14ac:dyDescent="0.2">
      <c r="B73" s="21" t="str">
        <f>'General inputs'!$B$86</f>
        <v>Avoided unrelated TNSP expenditure (market benefits)</v>
      </c>
      <c r="C73" s="5"/>
      <c r="D73" s="5"/>
      <c r="E73" s="50" t="e">
        <f t="shared" ref="E73:AH73" si="34">E$41*E38</f>
        <v>#REF!</v>
      </c>
      <c r="F73" s="50" t="e">
        <f t="shared" si="34"/>
        <v>#REF!</v>
      </c>
      <c r="G73" s="50" t="e">
        <f t="shared" si="34"/>
        <v>#REF!</v>
      </c>
      <c r="H73" s="50" t="e">
        <f t="shared" si="34"/>
        <v>#REF!</v>
      </c>
      <c r="I73" s="50" t="e">
        <f t="shared" si="34"/>
        <v>#REF!</v>
      </c>
      <c r="J73" s="50" t="e">
        <f t="shared" si="34"/>
        <v>#REF!</v>
      </c>
      <c r="K73" s="50" t="e">
        <f t="shared" si="34"/>
        <v>#REF!</v>
      </c>
      <c r="L73" s="50" t="e">
        <f t="shared" si="34"/>
        <v>#REF!</v>
      </c>
      <c r="M73" s="50" t="e">
        <f t="shared" si="34"/>
        <v>#REF!</v>
      </c>
      <c r="N73" s="50" t="e">
        <f t="shared" si="34"/>
        <v>#REF!</v>
      </c>
      <c r="O73" s="50" t="e">
        <f t="shared" si="34"/>
        <v>#REF!</v>
      </c>
      <c r="P73" s="50" t="e">
        <f t="shared" si="34"/>
        <v>#REF!</v>
      </c>
      <c r="Q73" s="50" t="e">
        <f t="shared" si="34"/>
        <v>#REF!</v>
      </c>
      <c r="R73" s="50" t="e">
        <f t="shared" si="34"/>
        <v>#REF!</v>
      </c>
      <c r="S73" s="50" t="e">
        <f t="shared" si="34"/>
        <v>#REF!</v>
      </c>
      <c r="T73" s="50" t="e">
        <f t="shared" si="34"/>
        <v>#REF!</v>
      </c>
      <c r="U73" s="50" t="e">
        <f t="shared" si="34"/>
        <v>#REF!</v>
      </c>
      <c r="V73" s="50" t="e">
        <f t="shared" si="34"/>
        <v>#REF!</v>
      </c>
      <c r="W73" s="50" t="e">
        <f t="shared" si="34"/>
        <v>#REF!</v>
      </c>
      <c r="X73" s="50" t="e">
        <f t="shared" si="34"/>
        <v>#REF!</v>
      </c>
      <c r="Y73" s="50" t="e">
        <f t="shared" si="34"/>
        <v>#REF!</v>
      </c>
      <c r="Z73" s="50" t="e">
        <f t="shared" si="34"/>
        <v>#REF!</v>
      </c>
      <c r="AA73" s="50" t="e">
        <f t="shared" si="34"/>
        <v>#REF!</v>
      </c>
      <c r="AB73" s="50" t="e">
        <f t="shared" si="34"/>
        <v>#REF!</v>
      </c>
      <c r="AC73" s="50" t="e">
        <f t="shared" si="34"/>
        <v>#REF!</v>
      </c>
      <c r="AD73" s="50" t="e">
        <f t="shared" si="34"/>
        <v>#REF!</v>
      </c>
      <c r="AE73" s="50" t="e">
        <f t="shared" si="34"/>
        <v>#REF!</v>
      </c>
      <c r="AF73" s="50" t="e">
        <f t="shared" si="34"/>
        <v>#REF!</v>
      </c>
      <c r="AG73" s="50" t="e">
        <f t="shared" si="34"/>
        <v>#REF!</v>
      </c>
      <c r="AH73" s="50" t="e">
        <f t="shared" si="34"/>
        <v>#REF!</v>
      </c>
    </row>
    <row r="76" spans="2:34" ht="15" x14ac:dyDescent="0.25">
      <c r="B76" s="28" t="s">
        <v>67</v>
      </c>
      <c r="C76" s="18"/>
      <c r="D76" s="18"/>
      <c r="E76" s="53">
        <f>IF(FirstYear+'General inputs'!$D$9-1&gt;=E78,1,0)</f>
        <v>1</v>
      </c>
      <c r="F76" s="53">
        <f>IF(FirstYear+'General inputs'!$D$9-1&gt;=F78,1,0)</f>
        <v>1</v>
      </c>
      <c r="G76" s="53">
        <f>IF(FirstYear+'General inputs'!$D$9-1&gt;=G78,1,0)</f>
        <v>1</v>
      </c>
      <c r="H76" s="53">
        <f>IF(FirstYear+'General inputs'!$D$9-1&gt;=H78,1,0)</f>
        <v>1</v>
      </c>
      <c r="I76" s="53">
        <f>IF(FirstYear+'General inputs'!$D$9-1&gt;=I78,1,0)</f>
        <v>1</v>
      </c>
      <c r="J76" s="53">
        <f>IF(FirstYear+'General inputs'!$D$9-1&gt;=J78,1,0)</f>
        <v>1</v>
      </c>
      <c r="K76" s="53">
        <f>IF(FirstYear+'General inputs'!$D$9-1&gt;=K78,1,0)</f>
        <v>1</v>
      </c>
      <c r="L76" s="53">
        <f>IF(FirstYear+'General inputs'!$D$9-1&gt;=L78,1,0)</f>
        <v>1</v>
      </c>
      <c r="M76" s="53">
        <f>IF(FirstYear+'General inputs'!$D$9-1&gt;=M78,1,0)</f>
        <v>1</v>
      </c>
      <c r="N76" s="53">
        <f>IF(FirstYear+'General inputs'!$D$9-1&gt;=N78,1,0)</f>
        <v>1</v>
      </c>
      <c r="O76" s="53">
        <f>IF(FirstYear+'General inputs'!$D$9-1&gt;=O78,1,0)</f>
        <v>1</v>
      </c>
      <c r="P76" s="53">
        <f>IF(FirstYear+'General inputs'!$D$9-1&gt;=P78,1,0)</f>
        <v>1</v>
      </c>
      <c r="Q76" s="53">
        <f>IF(FirstYear+'General inputs'!$D$9-1&gt;=Q78,1,0)</f>
        <v>1</v>
      </c>
      <c r="R76" s="53">
        <f>IF(FirstYear+'General inputs'!$D$9-1&gt;=R78,1,0)</f>
        <v>1</v>
      </c>
      <c r="S76" s="53">
        <f>IF(FirstYear+'General inputs'!$D$9-1&gt;=S78,1,0)</f>
        <v>1</v>
      </c>
      <c r="T76" s="53">
        <f>IF(FirstYear+'General inputs'!$D$9-1&gt;=T78,1,0)</f>
        <v>1</v>
      </c>
      <c r="U76" s="53">
        <f>IF(FirstYear+'General inputs'!$D$9-1&gt;=U78,1,0)</f>
        <v>1</v>
      </c>
      <c r="V76" s="53">
        <f>IF(FirstYear+'General inputs'!$D$9-1&gt;=V78,1,0)</f>
        <v>1</v>
      </c>
      <c r="W76" s="53">
        <f>IF(FirstYear+'General inputs'!$D$9-1&gt;=W78,1,0)</f>
        <v>1</v>
      </c>
      <c r="X76" s="53">
        <f>IF(FirstYear+'General inputs'!$D$9-1&gt;=X78,1,0)</f>
        <v>1</v>
      </c>
      <c r="Y76" s="53">
        <f>IF(FirstYear+'General inputs'!$D$9-1&gt;=Y78,1,0)</f>
        <v>0</v>
      </c>
      <c r="Z76" s="53">
        <f>IF(FirstYear+'General inputs'!$D$9-1&gt;=Z78,1,0)</f>
        <v>0</v>
      </c>
      <c r="AA76" s="53">
        <f>IF(FirstYear+'General inputs'!$D$9-1&gt;=AA78,1,0)</f>
        <v>0</v>
      </c>
      <c r="AB76" s="53">
        <f>IF(FirstYear+'General inputs'!$D$9-1&gt;=AB78,1,0)</f>
        <v>0</v>
      </c>
      <c r="AC76" s="53">
        <f>IF(FirstYear+'General inputs'!$D$9-1&gt;=AC78,1,0)</f>
        <v>0</v>
      </c>
      <c r="AD76" s="53">
        <f>IF(FirstYear+'General inputs'!$D$9-1&gt;=AD78,1,0)</f>
        <v>0</v>
      </c>
      <c r="AE76" s="53">
        <f>IF(FirstYear+'General inputs'!$D$9-1&gt;=AE78,1,0)</f>
        <v>0</v>
      </c>
      <c r="AF76" s="53">
        <f>IF(FirstYear+'General inputs'!$D$9-1&gt;=AF78,1,0)</f>
        <v>0</v>
      </c>
      <c r="AG76" s="53">
        <f>IF(FirstYear+'General inputs'!$D$9-1&gt;=AG78,1,0)</f>
        <v>0</v>
      </c>
      <c r="AH76" s="53">
        <f>IF(FirstYear+'General inputs'!$D$9-1&gt;=AH78,1,0)</f>
        <v>0</v>
      </c>
    </row>
    <row r="78" spans="2:34" ht="15" x14ac:dyDescent="0.25">
      <c r="B78" s="52" t="str">
        <f>$D$4</f>
        <v>Option 5B</v>
      </c>
      <c r="C78" s="51" t="str">
        <f>'General inputs'!$I$77</f>
        <v>Central</v>
      </c>
      <c r="D78" s="51"/>
      <c r="E78" s="33">
        <f>FirstYear</f>
        <v>2023</v>
      </c>
      <c r="F78" s="33">
        <f t="shared" ref="F78:AH78" si="35">E78+1</f>
        <v>2024</v>
      </c>
      <c r="G78" s="33">
        <f t="shared" si="35"/>
        <v>2025</v>
      </c>
      <c r="H78" s="33">
        <f t="shared" si="35"/>
        <v>2026</v>
      </c>
      <c r="I78" s="33">
        <f t="shared" si="35"/>
        <v>2027</v>
      </c>
      <c r="J78" s="33">
        <f t="shared" si="35"/>
        <v>2028</v>
      </c>
      <c r="K78" s="33">
        <f t="shared" si="35"/>
        <v>2029</v>
      </c>
      <c r="L78" s="33">
        <f t="shared" si="35"/>
        <v>2030</v>
      </c>
      <c r="M78" s="33">
        <f t="shared" si="35"/>
        <v>2031</v>
      </c>
      <c r="N78" s="33">
        <f t="shared" si="35"/>
        <v>2032</v>
      </c>
      <c r="O78" s="33">
        <f t="shared" si="35"/>
        <v>2033</v>
      </c>
      <c r="P78" s="33">
        <f t="shared" si="35"/>
        <v>2034</v>
      </c>
      <c r="Q78" s="33">
        <f t="shared" si="35"/>
        <v>2035</v>
      </c>
      <c r="R78" s="33">
        <f t="shared" si="35"/>
        <v>2036</v>
      </c>
      <c r="S78" s="33">
        <f t="shared" si="35"/>
        <v>2037</v>
      </c>
      <c r="T78" s="33">
        <f t="shared" si="35"/>
        <v>2038</v>
      </c>
      <c r="U78" s="33">
        <f t="shared" si="35"/>
        <v>2039</v>
      </c>
      <c r="V78" s="33">
        <f t="shared" si="35"/>
        <v>2040</v>
      </c>
      <c r="W78" s="33">
        <f t="shared" si="35"/>
        <v>2041</v>
      </c>
      <c r="X78" s="33">
        <f t="shared" si="35"/>
        <v>2042</v>
      </c>
      <c r="Y78" s="33">
        <f t="shared" si="35"/>
        <v>2043</v>
      </c>
      <c r="Z78" s="33">
        <f t="shared" si="35"/>
        <v>2044</v>
      </c>
      <c r="AA78" s="33">
        <f t="shared" si="35"/>
        <v>2045</v>
      </c>
      <c r="AB78" s="33">
        <f t="shared" si="35"/>
        <v>2046</v>
      </c>
      <c r="AC78" s="33">
        <f t="shared" si="35"/>
        <v>2047</v>
      </c>
      <c r="AD78" s="33">
        <f t="shared" si="35"/>
        <v>2048</v>
      </c>
      <c r="AE78" s="33">
        <f t="shared" si="35"/>
        <v>2049</v>
      </c>
      <c r="AF78" s="33">
        <f t="shared" si="35"/>
        <v>2050</v>
      </c>
      <c r="AG78" s="33">
        <f t="shared" si="35"/>
        <v>2051</v>
      </c>
      <c r="AH78" s="33">
        <f t="shared" si="35"/>
        <v>2052</v>
      </c>
    </row>
    <row r="79" spans="2:34" x14ac:dyDescent="0.2">
      <c r="B79" s="21" t="str">
        <f>'General inputs'!$B$81</f>
        <v xml:space="preserve">Avoided fuel consumption from generation dispatch </v>
      </c>
      <c r="C79" s="5"/>
      <c r="D79" s="5"/>
      <c r="E79" s="50" t="e">
        <f t="shared" ref="E79:E84" si="36">E44*E$76</f>
        <v>#VALUE!</v>
      </c>
      <c r="F79" s="50" t="e">
        <f t="shared" ref="F79:F84" si="37">(E79+F44)*F$76</f>
        <v>#VALUE!</v>
      </c>
      <c r="G79" s="50" t="e">
        <f t="shared" ref="G79:AH84" si="38">(F79+G44)*G$76</f>
        <v>#VALUE!</v>
      </c>
      <c r="H79" s="50" t="e">
        <f t="shared" si="38"/>
        <v>#VALUE!</v>
      </c>
      <c r="I79" s="50" t="e">
        <f t="shared" si="38"/>
        <v>#VALUE!</v>
      </c>
      <c r="J79" s="50" t="e">
        <f t="shared" si="38"/>
        <v>#VALUE!</v>
      </c>
      <c r="K79" s="50" t="e">
        <f t="shared" si="38"/>
        <v>#VALUE!</v>
      </c>
      <c r="L79" s="50" t="e">
        <f t="shared" si="38"/>
        <v>#VALUE!</v>
      </c>
      <c r="M79" s="50" t="e">
        <f t="shared" si="38"/>
        <v>#VALUE!</v>
      </c>
      <c r="N79" s="50" t="e">
        <f t="shared" si="38"/>
        <v>#VALUE!</v>
      </c>
      <c r="O79" s="50" t="e">
        <f t="shared" si="38"/>
        <v>#VALUE!</v>
      </c>
      <c r="P79" s="50" t="e">
        <f t="shared" si="38"/>
        <v>#VALUE!</v>
      </c>
      <c r="Q79" s="50" t="e">
        <f t="shared" si="38"/>
        <v>#VALUE!</v>
      </c>
      <c r="R79" s="50" t="e">
        <f t="shared" si="38"/>
        <v>#VALUE!</v>
      </c>
      <c r="S79" s="50" t="e">
        <f t="shared" si="38"/>
        <v>#VALUE!</v>
      </c>
      <c r="T79" s="50" t="e">
        <f t="shared" si="38"/>
        <v>#VALUE!</v>
      </c>
      <c r="U79" s="50" t="e">
        <f t="shared" si="38"/>
        <v>#VALUE!</v>
      </c>
      <c r="V79" s="50" t="e">
        <f t="shared" si="38"/>
        <v>#VALUE!</v>
      </c>
      <c r="W79" s="50" t="e">
        <f t="shared" si="38"/>
        <v>#VALUE!</v>
      </c>
      <c r="X79" s="50" t="e">
        <f t="shared" si="38"/>
        <v>#VALUE!</v>
      </c>
      <c r="Y79" s="50" t="e">
        <f t="shared" si="38"/>
        <v>#VALUE!</v>
      </c>
      <c r="Z79" s="50" t="e">
        <f t="shared" si="38"/>
        <v>#VALUE!</v>
      </c>
      <c r="AA79" s="50" t="e">
        <f t="shared" si="38"/>
        <v>#VALUE!</v>
      </c>
      <c r="AB79" s="50" t="e">
        <f t="shared" si="38"/>
        <v>#VALUE!</v>
      </c>
      <c r="AC79" s="50" t="e">
        <f t="shared" si="38"/>
        <v>#VALUE!</v>
      </c>
      <c r="AD79" s="50" t="e">
        <f t="shared" si="38"/>
        <v>#VALUE!</v>
      </c>
      <c r="AE79" s="50" t="e">
        <f t="shared" si="38"/>
        <v>#VALUE!</v>
      </c>
      <c r="AF79" s="50" t="e">
        <f t="shared" si="38"/>
        <v>#VALUE!</v>
      </c>
      <c r="AG79" s="50" t="e">
        <f t="shared" si="38"/>
        <v>#VALUE!</v>
      </c>
      <c r="AH79" s="50" t="e">
        <f t="shared" si="38"/>
        <v>#VALUE!</v>
      </c>
    </row>
    <row r="80" spans="2:34" x14ac:dyDescent="0.2">
      <c r="B80" s="21" t="str">
        <f>'General inputs'!$B$82</f>
        <v xml:space="preserve">Avoided voluntary load curtailment </v>
      </c>
      <c r="C80" s="5"/>
      <c r="D80" s="5"/>
      <c r="E80" s="50" t="e">
        <f t="shared" si="36"/>
        <v>#VALUE!</v>
      </c>
      <c r="F80" s="50" t="e">
        <f t="shared" si="37"/>
        <v>#VALUE!</v>
      </c>
      <c r="G80" s="50" t="e">
        <f t="shared" ref="G80:U80" si="39">(F80+G45)*G$76</f>
        <v>#VALUE!</v>
      </c>
      <c r="H80" s="50" t="e">
        <f t="shared" si="39"/>
        <v>#VALUE!</v>
      </c>
      <c r="I80" s="50" t="e">
        <f t="shared" si="39"/>
        <v>#VALUE!</v>
      </c>
      <c r="J80" s="50" t="e">
        <f t="shared" si="39"/>
        <v>#VALUE!</v>
      </c>
      <c r="K80" s="50" t="e">
        <f t="shared" si="39"/>
        <v>#VALUE!</v>
      </c>
      <c r="L80" s="50" t="e">
        <f t="shared" si="39"/>
        <v>#VALUE!</v>
      </c>
      <c r="M80" s="50" t="e">
        <f t="shared" si="39"/>
        <v>#VALUE!</v>
      </c>
      <c r="N80" s="50" t="e">
        <f t="shared" si="39"/>
        <v>#VALUE!</v>
      </c>
      <c r="O80" s="50" t="e">
        <f t="shared" si="39"/>
        <v>#VALUE!</v>
      </c>
      <c r="P80" s="50" t="e">
        <f t="shared" si="39"/>
        <v>#VALUE!</v>
      </c>
      <c r="Q80" s="50" t="e">
        <f t="shared" si="39"/>
        <v>#VALUE!</v>
      </c>
      <c r="R80" s="50" t="e">
        <f t="shared" si="39"/>
        <v>#VALUE!</v>
      </c>
      <c r="S80" s="50" t="e">
        <f t="shared" si="39"/>
        <v>#VALUE!</v>
      </c>
      <c r="T80" s="50" t="e">
        <f t="shared" si="39"/>
        <v>#VALUE!</v>
      </c>
      <c r="U80" s="50" t="e">
        <f t="shared" si="39"/>
        <v>#VALUE!</v>
      </c>
      <c r="V80" s="50" t="e">
        <f t="shared" si="38"/>
        <v>#VALUE!</v>
      </c>
      <c r="W80" s="50" t="e">
        <f t="shared" si="38"/>
        <v>#VALUE!</v>
      </c>
      <c r="X80" s="50" t="e">
        <f t="shared" si="38"/>
        <v>#VALUE!</v>
      </c>
      <c r="Y80" s="50" t="e">
        <f t="shared" si="38"/>
        <v>#VALUE!</v>
      </c>
      <c r="Z80" s="50" t="e">
        <f t="shared" si="38"/>
        <v>#VALUE!</v>
      </c>
      <c r="AA80" s="50" t="e">
        <f t="shared" si="38"/>
        <v>#VALUE!</v>
      </c>
      <c r="AB80" s="50" t="e">
        <f t="shared" si="38"/>
        <v>#VALUE!</v>
      </c>
      <c r="AC80" s="50" t="e">
        <f t="shared" si="38"/>
        <v>#VALUE!</v>
      </c>
      <c r="AD80" s="50" t="e">
        <f t="shared" si="38"/>
        <v>#VALUE!</v>
      </c>
      <c r="AE80" s="50" t="e">
        <f t="shared" si="38"/>
        <v>#VALUE!</v>
      </c>
      <c r="AF80" s="50" t="e">
        <f t="shared" si="38"/>
        <v>#VALUE!</v>
      </c>
      <c r="AG80" s="50" t="e">
        <f t="shared" si="38"/>
        <v>#VALUE!</v>
      </c>
      <c r="AH80" s="50" t="e">
        <f t="shared" si="38"/>
        <v>#VALUE!</v>
      </c>
    </row>
    <row r="81" spans="2:34" x14ac:dyDescent="0.2">
      <c r="B81" s="21" t="str">
        <f>'General inputs'!$B$83</f>
        <v>Avoided involuntary load shedding</v>
      </c>
      <c r="C81" s="5"/>
      <c r="D81" s="5"/>
      <c r="E81" s="50" t="e">
        <f t="shared" si="36"/>
        <v>#VALUE!</v>
      </c>
      <c r="F81" s="50" t="e">
        <f t="shared" si="37"/>
        <v>#VALUE!</v>
      </c>
      <c r="G81" s="50" t="e">
        <f t="shared" si="38"/>
        <v>#VALUE!</v>
      </c>
      <c r="H81" s="50" t="e">
        <f t="shared" si="38"/>
        <v>#VALUE!</v>
      </c>
      <c r="I81" s="50" t="e">
        <f t="shared" si="38"/>
        <v>#VALUE!</v>
      </c>
      <c r="J81" s="50" t="e">
        <f t="shared" si="38"/>
        <v>#VALUE!</v>
      </c>
      <c r="K81" s="50" t="e">
        <f t="shared" si="38"/>
        <v>#VALUE!</v>
      </c>
      <c r="L81" s="50" t="e">
        <f t="shared" si="38"/>
        <v>#VALUE!</v>
      </c>
      <c r="M81" s="50" t="e">
        <f t="shared" si="38"/>
        <v>#VALUE!</v>
      </c>
      <c r="N81" s="50" t="e">
        <f t="shared" si="38"/>
        <v>#VALUE!</v>
      </c>
      <c r="O81" s="50" t="e">
        <f t="shared" si="38"/>
        <v>#VALUE!</v>
      </c>
      <c r="P81" s="50" t="e">
        <f t="shared" si="38"/>
        <v>#VALUE!</v>
      </c>
      <c r="Q81" s="50" t="e">
        <f t="shared" si="38"/>
        <v>#VALUE!</v>
      </c>
      <c r="R81" s="50" t="e">
        <f t="shared" si="38"/>
        <v>#VALUE!</v>
      </c>
      <c r="S81" s="50" t="e">
        <f t="shared" si="38"/>
        <v>#VALUE!</v>
      </c>
      <c r="T81" s="50" t="e">
        <f t="shared" si="38"/>
        <v>#VALUE!</v>
      </c>
      <c r="U81" s="50" t="e">
        <f t="shared" si="38"/>
        <v>#VALUE!</v>
      </c>
      <c r="V81" s="50" t="e">
        <f t="shared" si="38"/>
        <v>#VALUE!</v>
      </c>
      <c r="W81" s="50" t="e">
        <f t="shared" si="38"/>
        <v>#VALUE!</v>
      </c>
      <c r="X81" s="50" t="e">
        <f t="shared" si="38"/>
        <v>#VALUE!</v>
      </c>
      <c r="Y81" s="50" t="e">
        <f t="shared" si="38"/>
        <v>#VALUE!</v>
      </c>
      <c r="Z81" s="50" t="e">
        <f t="shared" si="38"/>
        <v>#VALUE!</v>
      </c>
      <c r="AA81" s="50" t="e">
        <f t="shared" si="38"/>
        <v>#VALUE!</v>
      </c>
      <c r="AB81" s="50" t="e">
        <f t="shared" si="38"/>
        <v>#VALUE!</v>
      </c>
      <c r="AC81" s="50" t="e">
        <f t="shared" si="38"/>
        <v>#VALUE!</v>
      </c>
      <c r="AD81" s="50" t="e">
        <f t="shared" si="38"/>
        <v>#VALUE!</v>
      </c>
      <c r="AE81" s="50" t="e">
        <f t="shared" si="38"/>
        <v>#VALUE!</v>
      </c>
      <c r="AF81" s="50" t="e">
        <f t="shared" si="38"/>
        <v>#VALUE!</v>
      </c>
      <c r="AG81" s="50" t="e">
        <f t="shared" si="38"/>
        <v>#VALUE!</v>
      </c>
      <c r="AH81" s="50" t="e">
        <f t="shared" si="38"/>
        <v>#VALUE!</v>
      </c>
    </row>
    <row r="82" spans="2:34" x14ac:dyDescent="0.2">
      <c r="B82" s="21" t="str">
        <f>'General inputs'!$B$84</f>
        <v>Avoided costs for non RIT-T proponent parties</v>
      </c>
      <c r="C82" s="5"/>
      <c r="D82" s="5"/>
      <c r="E82" s="50" t="e">
        <f t="shared" si="36"/>
        <v>#VALUE!</v>
      </c>
      <c r="F82" s="50" t="e">
        <f t="shared" si="37"/>
        <v>#VALUE!</v>
      </c>
      <c r="G82" s="50" t="e">
        <f t="shared" si="38"/>
        <v>#VALUE!</v>
      </c>
      <c r="H82" s="50" t="e">
        <f t="shared" si="38"/>
        <v>#VALUE!</v>
      </c>
      <c r="I82" s="50" t="e">
        <f t="shared" si="38"/>
        <v>#VALUE!</v>
      </c>
      <c r="J82" s="50" t="e">
        <f t="shared" si="38"/>
        <v>#VALUE!</v>
      </c>
      <c r="K82" s="50" t="e">
        <f t="shared" si="38"/>
        <v>#VALUE!</v>
      </c>
      <c r="L82" s="50" t="e">
        <f t="shared" si="38"/>
        <v>#VALUE!</v>
      </c>
      <c r="M82" s="50" t="e">
        <f t="shared" si="38"/>
        <v>#VALUE!</v>
      </c>
      <c r="N82" s="50" t="e">
        <f t="shared" si="38"/>
        <v>#VALUE!</v>
      </c>
      <c r="O82" s="50" t="e">
        <f t="shared" si="38"/>
        <v>#VALUE!</v>
      </c>
      <c r="P82" s="50" t="e">
        <f t="shared" si="38"/>
        <v>#VALUE!</v>
      </c>
      <c r="Q82" s="50" t="e">
        <f t="shared" si="38"/>
        <v>#VALUE!</v>
      </c>
      <c r="R82" s="50" t="e">
        <f t="shared" si="38"/>
        <v>#VALUE!</v>
      </c>
      <c r="S82" s="50" t="e">
        <f t="shared" si="38"/>
        <v>#VALUE!</v>
      </c>
      <c r="T82" s="50" t="e">
        <f t="shared" si="38"/>
        <v>#VALUE!</v>
      </c>
      <c r="U82" s="50" t="e">
        <f t="shared" si="38"/>
        <v>#VALUE!</v>
      </c>
      <c r="V82" s="50" t="e">
        <f t="shared" si="38"/>
        <v>#VALUE!</v>
      </c>
      <c r="W82" s="50" t="e">
        <f t="shared" si="38"/>
        <v>#VALUE!</v>
      </c>
      <c r="X82" s="50" t="e">
        <f t="shared" si="38"/>
        <v>#VALUE!</v>
      </c>
      <c r="Y82" s="50" t="e">
        <f t="shared" si="38"/>
        <v>#VALUE!</v>
      </c>
      <c r="Z82" s="50" t="e">
        <f t="shared" si="38"/>
        <v>#VALUE!</v>
      </c>
      <c r="AA82" s="50" t="e">
        <f t="shared" si="38"/>
        <v>#VALUE!</v>
      </c>
      <c r="AB82" s="50" t="e">
        <f t="shared" si="38"/>
        <v>#VALUE!</v>
      </c>
      <c r="AC82" s="50" t="e">
        <f t="shared" si="38"/>
        <v>#VALUE!</v>
      </c>
      <c r="AD82" s="50" t="e">
        <f t="shared" si="38"/>
        <v>#VALUE!</v>
      </c>
      <c r="AE82" s="50" t="e">
        <f t="shared" si="38"/>
        <v>#VALUE!</v>
      </c>
      <c r="AF82" s="50" t="e">
        <f t="shared" si="38"/>
        <v>#VALUE!</v>
      </c>
      <c r="AG82" s="50" t="e">
        <f t="shared" si="38"/>
        <v>#VALUE!</v>
      </c>
      <c r="AH82" s="50" t="e">
        <f t="shared" si="38"/>
        <v>#VALUE!</v>
      </c>
    </row>
    <row r="83" spans="2:34" x14ac:dyDescent="0.2">
      <c r="B83" s="21" t="str">
        <f>'General inputs'!$B$85</f>
        <v>Avoided unrelated TNSP expenditure (wood pole replacement)</v>
      </c>
      <c r="C83" s="5"/>
      <c r="D83" s="5"/>
      <c r="E83" s="50" t="e">
        <f t="shared" si="36"/>
        <v>#VALUE!</v>
      </c>
      <c r="F83" s="50" t="e">
        <f t="shared" si="37"/>
        <v>#VALUE!</v>
      </c>
      <c r="G83" s="50" t="e">
        <f t="shared" si="38"/>
        <v>#VALUE!</v>
      </c>
      <c r="H83" s="50" t="e">
        <f t="shared" si="38"/>
        <v>#VALUE!</v>
      </c>
      <c r="I83" s="50" t="e">
        <f t="shared" si="38"/>
        <v>#VALUE!</v>
      </c>
      <c r="J83" s="50" t="e">
        <f t="shared" si="38"/>
        <v>#VALUE!</v>
      </c>
      <c r="K83" s="50" t="e">
        <f t="shared" si="38"/>
        <v>#VALUE!</v>
      </c>
      <c r="L83" s="50" t="e">
        <f t="shared" si="38"/>
        <v>#VALUE!</v>
      </c>
      <c r="M83" s="50" t="e">
        <f t="shared" si="38"/>
        <v>#VALUE!</v>
      </c>
      <c r="N83" s="50" t="e">
        <f t="shared" si="38"/>
        <v>#VALUE!</v>
      </c>
      <c r="O83" s="50" t="e">
        <f t="shared" si="38"/>
        <v>#VALUE!</v>
      </c>
      <c r="P83" s="50" t="e">
        <f t="shared" si="38"/>
        <v>#VALUE!</v>
      </c>
      <c r="Q83" s="50" t="e">
        <f t="shared" si="38"/>
        <v>#VALUE!</v>
      </c>
      <c r="R83" s="50" t="e">
        <f t="shared" si="38"/>
        <v>#VALUE!</v>
      </c>
      <c r="S83" s="50" t="e">
        <f t="shared" si="38"/>
        <v>#VALUE!</v>
      </c>
      <c r="T83" s="50" t="e">
        <f t="shared" si="38"/>
        <v>#VALUE!</v>
      </c>
      <c r="U83" s="50" t="e">
        <f t="shared" si="38"/>
        <v>#VALUE!</v>
      </c>
      <c r="V83" s="50" t="e">
        <f t="shared" si="38"/>
        <v>#VALUE!</v>
      </c>
      <c r="W83" s="50" t="e">
        <f t="shared" si="38"/>
        <v>#VALUE!</v>
      </c>
      <c r="X83" s="50" t="e">
        <f t="shared" si="38"/>
        <v>#VALUE!</v>
      </c>
      <c r="Y83" s="50" t="e">
        <f t="shared" si="38"/>
        <v>#VALUE!</v>
      </c>
      <c r="Z83" s="50" t="e">
        <f t="shared" si="38"/>
        <v>#VALUE!</v>
      </c>
      <c r="AA83" s="50" t="e">
        <f t="shared" si="38"/>
        <v>#VALUE!</v>
      </c>
      <c r="AB83" s="50" t="e">
        <f t="shared" si="38"/>
        <v>#VALUE!</v>
      </c>
      <c r="AC83" s="50" t="e">
        <f t="shared" si="38"/>
        <v>#VALUE!</v>
      </c>
      <c r="AD83" s="50" t="e">
        <f t="shared" si="38"/>
        <v>#VALUE!</v>
      </c>
      <c r="AE83" s="50" t="e">
        <f t="shared" si="38"/>
        <v>#VALUE!</v>
      </c>
      <c r="AF83" s="50" t="e">
        <f t="shared" si="38"/>
        <v>#VALUE!</v>
      </c>
      <c r="AG83" s="50" t="e">
        <f t="shared" si="38"/>
        <v>#VALUE!</v>
      </c>
      <c r="AH83" s="50" t="e">
        <f t="shared" si="38"/>
        <v>#VALUE!</v>
      </c>
    </row>
    <row r="84" spans="2:34" x14ac:dyDescent="0.2">
      <c r="B84" s="21" t="str">
        <f>'General inputs'!$B$86</f>
        <v>Avoided unrelated TNSP expenditure (market benefits)</v>
      </c>
      <c r="C84" s="5"/>
      <c r="D84" s="5"/>
      <c r="E84" s="50" t="e">
        <f t="shared" si="36"/>
        <v>#VALUE!</v>
      </c>
      <c r="F84" s="50" t="e">
        <f t="shared" si="37"/>
        <v>#VALUE!</v>
      </c>
      <c r="G84" s="50" t="e">
        <f t="shared" si="38"/>
        <v>#VALUE!</v>
      </c>
      <c r="H84" s="50" t="e">
        <f t="shared" si="38"/>
        <v>#VALUE!</v>
      </c>
      <c r="I84" s="50" t="e">
        <f t="shared" si="38"/>
        <v>#VALUE!</v>
      </c>
      <c r="J84" s="50" t="e">
        <f t="shared" si="38"/>
        <v>#VALUE!</v>
      </c>
      <c r="K84" s="50" t="e">
        <f t="shared" si="38"/>
        <v>#VALUE!</v>
      </c>
      <c r="L84" s="50" t="e">
        <f t="shared" si="38"/>
        <v>#VALUE!</v>
      </c>
      <c r="M84" s="50" t="e">
        <f t="shared" si="38"/>
        <v>#VALUE!</v>
      </c>
      <c r="N84" s="50" t="e">
        <f t="shared" si="38"/>
        <v>#VALUE!</v>
      </c>
      <c r="O84" s="50" t="e">
        <f t="shared" si="38"/>
        <v>#VALUE!</v>
      </c>
      <c r="P84" s="50" t="e">
        <f t="shared" si="38"/>
        <v>#VALUE!</v>
      </c>
      <c r="Q84" s="50" t="e">
        <f t="shared" si="38"/>
        <v>#VALUE!</v>
      </c>
      <c r="R84" s="50" t="e">
        <f t="shared" si="38"/>
        <v>#VALUE!</v>
      </c>
      <c r="S84" s="50" t="e">
        <f t="shared" si="38"/>
        <v>#VALUE!</v>
      </c>
      <c r="T84" s="50" t="e">
        <f t="shared" si="38"/>
        <v>#VALUE!</v>
      </c>
      <c r="U84" s="50" t="e">
        <f t="shared" si="38"/>
        <v>#VALUE!</v>
      </c>
      <c r="V84" s="50" t="e">
        <f t="shared" si="38"/>
        <v>#VALUE!</v>
      </c>
      <c r="W84" s="50" t="e">
        <f t="shared" si="38"/>
        <v>#VALUE!</v>
      </c>
      <c r="X84" s="50" t="e">
        <f t="shared" si="38"/>
        <v>#VALUE!</v>
      </c>
      <c r="Y84" s="50" t="e">
        <f t="shared" si="38"/>
        <v>#VALUE!</v>
      </c>
      <c r="Z84" s="50" t="e">
        <f t="shared" si="38"/>
        <v>#VALUE!</v>
      </c>
      <c r="AA84" s="50" t="e">
        <f t="shared" si="38"/>
        <v>#VALUE!</v>
      </c>
      <c r="AB84" s="50" t="e">
        <f t="shared" si="38"/>
        <v>#VALUE!</v>
      </c>
      <c r="AC84" s="50" t="e">
        <f t="shared" si="38"/>
        <v>#VALUE!</v>
      </c>
      <c r="AD84" s="50" t="e">
        <f t="shared" si="38"/>
        <v>#VALUE!</v>
      </c>
      <c r="AE84" s="50" t="e">
        <f t="shared" si="38"/>
        <v>#VALUE!</v>
      </c>
      <c r="AF84" s="50" t="e">
        <f t="shared" si="38"/>
        <v>#VALUE!</v>
      </c>
      <c r="AG84" s="50" t="e">
        <f t="shared" si="38"/>
        <v>#VALUE!</v>
      </c>
      <c r="AH84" s="50" t="e">
        <f t="shared" si="38"/>
        <v>#VALUE!</v>
      </c>
    </row>
    <row r="85" spans="2:34" x14ac:dyDescent="0.2">
      <c r="B85" s="26"/>
    </row>
    <row r="86" spans="2:34" ht="15" x14ac:dyDescent="0.25">
      <c r="B86" s="52" t="str">
        <f>$D$4</f>
        <v>Option 5B</v>
      </c>
      <c r="C86" s="51" t="str">
        <f>'General inputs'!$I$78</f>
        <v>Low</v>
      </c>
      <c r="D86" s="51"/>
      <c r="E86" s="33">
        <f>FirstYear</f>
        <v>2023</v>
      </c>
      <c r="F86" s="33">
        <f t="shared" ref="F86:AH86" si="40">E86+1</f>
        <v>2024</v>
      </c>
      <c r="G86" s="33">
        <f t="shared" si="40"/>
        <v>2025</v>
      </c>
      <c r="H86" s="33">
        <f t="shared" si="40"/>
        <v>2026</v>
      </c>
      <c r="I86" s="33">
        <f t="shared" si="40"/>
        <v>2027</v>
      </c>
      <c r="J86" s="33">
        <f t="shared" si="40"/>
        <v>2028</v>
      </c>
      <c r="K86" s="33">
        <f t="shared" si="40"/>
        <v>2029</v>
      </c>
      <c r="L86" s="33">
        <f t="shared" si="40"/>
        <v>2030</v>
      </c>
      <c r="M86" s="33">
        <f t="shared" si="40"/>
        <v>2031</v>
      </c>
      <c r="N86" s="33">
        <f t="shared" si="40"/>
        <v>2032</v>
      </c>
      <c r="O86" s="33">
        <f t="shared" si="40"/>
        <v>2033</v>
      </c>
      <c r="P86" s="33">
        <f t="shared" si="40"/>
        <v>2034</v>
      </c>
      <c r="Q86" s="33">
        <f t="shared" si="40"/>
        <v>2035</v>
      </c>
      <c r="R86" s="33">
        <f t="shared" si="40"/>
        <v>2036</v>
      </c>
      <c r="S86" s="33">
        <f t="shared" si="40"/>
        <v>2037</v>
      </c>
      <c r="T86" s="33">
        <f t="shared" si="40"/>
        <v>2038</v>
      </c>
      <c r="U86" s="33">
        <f t="shared" si="40"/>
        <v>2039</v>
      </c>
      <c r="V86" s="33">
        <f t="shared" si="40"/>
        <v>2040</v>
      </c>
      <c r="W86" s="33">
        <f t="shared" si="40"/>
        <v>2041</v>
      </c>
      <c r="X86" s="33">
        <f t="shared" si="40"/>
        <v>2042</v>
      </c>
      <c r="Y86" s="33">
        <f t="shared" si="40"/>
        <v>2043</v>
      </c>
      <c r="Z86" s="33">
        <f t="shared" si="40"/>
        <v>2044</v>
      </c>
      <c r="AA86" s="33">
        <f t="shared" si="40"/>
        <v>2045</v>
      </c>
      <c r="AB86" s="33">
        <f t="shared" si="40"/>
        <v>2046</v>
      </c>
      <c r="AC86" s="33">
        <f t="shared" si="40"/>
        <v>2047</v>
      </c>
      <c r="AD86" s="33">
        <f t="shared" si="40"/>
        <v>2048</v>
      </c>
      <c r="AE86" s="33">
        <f t="shared" si="40"/>
        <v>2049</v>
      </c>
      <c r="AF86" s="33">
        <f t="shared" si="40"/>
        <v>2050</v>
      </c>
      <c r="AG86" s="33">
        <f t="shared" si="40"/>
        <v>2051</v>
      </c>
      <c r="AH86" s="33">
        <f t="shared" si="40"/>
        <v>2052</v>
      </c>
    </row>
    <row r="87" spans="2:34" x14ac:dyDescent="0.2">
      <c r="B87" s="21" t="str">
        <f>'General inputs'!$B$81</f>
        <v xml:space="preserve">Avoided fuel consumption from generation dispatch </v>
      </c>
      <c r="C87" s="5"/>
      <c r="D87" s="5"/>
      <c r="E87" s="50" t="e">
        <f t="shared" ref="E87:E92" si="41">E52*E$76</f>
        <v>#REF!</v>
      </c>
      <c r="F87" s="50" t="e">
        <f>(E87+F52)*F$76</f>
        <v>#REF!</v>
      </c>
      <c r="G87" s="50" t="e">
        <f t="shared" ref="G87:AH87" si="42">(F87+G52)*G$76</f>
        <v>#REF!</v>
      </c>
      <c r="H87" s="50" t="e">
        <f t="shared" si="42"/>
        <v>#REF!</v>
      </c>
      <c r="I87" s="50" t="e">
        <f t="shared" si="42"/>
        <v>#REF!</v>
      </c>
      <c r="J87" s="50" t="e">
        <f t="shared" si="42"/>
        <v>#REF!</v>
      </c>
      <c r="K87" s="50" t="e">
        <f t="shared" si="42"/>
        <v>#REF!</v>
      </c>
      <c r="L87" s="50" t="e">
        <f t="shared" si="42"/>
        <v>#REF!</v>
      </c>
      <c r="M87" s="50" t="e">
        <f t="shared" si="42"/>
        <v>#REF!</v>
      </c>
      <c r="N87" s="50" t="e">
        <f t="shared" si="42"/>
        <v>#REF!</v>
      </c>
      <c r="O87" s="50" t="e">
        <f t="shared" si="42"/>
        <v>#REF!</v>
      </c>
      <c r="P87" s="50" t="e">
        <f t="shared" si="42"/>
        <v>#REF!</v>
      </c>
      <c r="Q87" s="50" t="e">
        <f t="shared" si="42"/>
        <v>#REF!</v>
      </c>
      <c r="R87" s="50" t="e">
        <f t="shared" si="42"/>
        <v>#REF!</v>
      </c>
      <c r="S87" s="50" t="e">
        <f t="shared" si="42"/>
        <v>#REF!</v>
      </c>
      <c r="T87" s="50" t="e">
        <f t="shared" si="42"/>
        <v>#REF!</v>
      </c>
      <c r="U87" s="50" t="e">
        <f t="shared" si="42"/>
        <v>#REF!</v>
      </c>
      <c r="V87" s="50" t="e">
        <f t="shared" si="42"/>
        <v>#REF!</v>
      </c>
      <c r="W87" s="50" t="e">
        <f t="shared" si="42"/>
        <v>#REF!</v>
      </c>
      <c r="X87" s="50" t="e">
        <f t="shared" si="42"/>
        <v>#REF!</v>
      </c>
      <c r="Y87" s="50" t="e">
        <f t="shared" si="42"/>
        <v>#REF!</v>
      </c>
      <c r="Z87" s="50" t="e">
        <f t="shared" si="42"/>
        <v>#REF!</v>
      </c>
      <c r="AA87" s="50" t="e">
        <f t="shared" si="42"/>
        <v>#REF!</v>
      </c>
      <c r="AB87" s="50" t="e">
        <f t="shared" si="42"/>
        <v>#REF!</v>
      </c>
      <c r="AC87" s="50" t="e">
        <f t="shared" si="42"/>
        <v>#REF!</v>
      </c>
      <c r="AD87" s="50" t="e">
        <f t="shared" si="42"/>
        <v>#REF!</v>
      </c>
      <c r="AE87" s="50" t="e">
        <f t="shared" si="42"/>
        <v>#REF!</v>
      </c>
      <c r="AF87" s="50" t="e">
        <f t="shared" si="42"/>
        <v>#REF!</v>
      </c>
      <c r="AG87" s="50" t="e">
        <f t="shared" si="42"/>
        <v>#REF!</v>
      </c>
      <c r="AH87" s="50" t="e">
        <f t="shared" si="42"/>
        <v>#REF!</v>
      </c>
    </row>
    <row r="88" spans="2:34" x14ac:dyDescent="0.2">
      <c r="B88" s="21" t="str">
        <f>'General inputs'!$B$82</f>
        <v xml:space="preserve">Avoided voluntary load curtailment </v>
      </c>
      <c r="C88" s="5"/>
      <c r="D88" s="5"/>
      <c r="E88" s="50" t="e">
        <f t="shared" si="41"/>
        <v>#REF!</v>
      </c>
      <c r="F88" s="50" t="e">
        <f t="shared" ref="F88:AH88" si="43">(E88+F53)*F$76</f>
        <v>#REF!</v>
      </c>
      <c r="G88" s="50" t="e">
        <f t="shared" si="43"/>
        <v>#REF!</v>
      </c>
      <c r="H88" s="50" t="e">
        <f t="shared" si="43"/>
        <v>#REF!</v>
      </c>
      <c r="I88" s="50" t="e">
        <f t="shared" si="43"/>
        <v>#REF!</v>
      </c>
      <c r="J88" s="50" t="e">
        <f t="shared" si="43"/>
        <v>#REF!</v>
      </c>
      <c r="K88" s="50" t="e">
        <f t="shared" si="43"/>
        <v>#REF!</v>
      </c>
      <c r="L88" s="50" t="e">
        <f t="shared" si="43"/>
        <v>#REF!</v>
      </c>
      <c r="M88" s="50" t="e">
        <f t="shared" si="43"/>
        <v>#REF!</v>
      </c>
      <c r="N88" s="50" t="e">
        <f t="shared" si="43"/>
        <v>#REF!</v>
      </c>
      <c r="O88" s="50" t="e">
        <f t="shared" si="43"/>
        <v>#REF!</v>
      </c>
      <c r="P88" s="50" t="e">
        <f t="shared" si="43"/>
        <v>#REF!</v>
      </c>
      <c r="Q88" s="50" t="e">
        <f t="shared" si="43"/>
        <v>#REF!</v>
      </c>
      <c r="R88" s="50" t="e">
        <f t="shared" si="43"/>
        <v>#REF!</v>
      </c>
      <c r="S88" s="50" t="e">
        <f t="shared" si="43"/>
        <v>#REF!</v>
      </c>
      <c r="T88" s="50" t="e">
        <f t="shared" si="43"/>
        <v>#REF!</v>
      </c>
      <c r="U88" s="50" t="e">
        <f t="shared" si="43"/>
        <v>#REF!</v>
      </c>
      <c r="V88" s="50" t="e">
        <f t="shared" si="43"/>
        <v>#REF!</v>
      </c>
      <c r="W88" s="50" t="e">
        <f t="shared" si="43"/>
        <v>#REF!</v>
      </c>
      <c r="X88" s="50" t="e">
        <f t="shared" si="43"/>
        <v>#REF!</v>
      </c>
      <c r="Y88" s="50" t="e">
        <f t="shared" si="43"/>
        <v>#REF!</v>
      </c>
      <c r="Z88" s="50" t="e">
        <f t="shared" si="43"/>
        <v>#REF!</v>
      </c>
      <c r="AA88" s="50" t="e">
        <f t="shared" si="43"/>
        <v>#REF!</v>
      </c>
      <c r="AB88" s="50" t="e">
        <f t="shared" si="43"/>
        <v>#REF!</v>
      </c>
      <c r="AC88" s="50" t="e">
        <f t="shared" si="43"/>
        <v>#REF!</v>
      </c>
      <c r="AD88" s="50" t="e">
        <f t="shared" si="43"/>
        <v>#REF!</v>
      </c>
      <c r="AE88" s="50" t="e">
        <f t="shared" si="43"/>
        <v>#REF!</v>
      </c>
      <c r="AF88" s="50" t="e">
        <f t="shared" si="43"/>
        <v>#REF!</v>
      </c>
      <c r="AG88" s="50" t="e">
        <f t="shared" si="43"/>
        <v>#REF!</v>
      </c>
      <c r="AH88" s="50" t="e">
        <f t="shared" si="43"/>
        <v>#REF!</v>
      </c>
    </row>
    <row r="89" spans="2:34" x14ac:dyDescent="0.2">
      <c r="B89" s="21" t="str">
        <f>'General inputs'!$B$83</f>
        <v>Avoided involuntary load shedding</v>
      </c>
      <c r="C89" s="5"/>
      <c r="D89" s="5"/>
      <c r="E89" s="50" t="e">
        <f t="shared" si="41"/>
        <v>#REF!</v>
      </c>
      <c r="F89" s="50" t="e">
        <f t="shared" ref="F89:AH89" si="44">(E89+F54)*F$76</f>
        <v>#REF!</v>
      </c>
      <c r="G89" s="50" t="e">
        <f t="shared" si="44"/>
        <v>#REF!</v>
      </c>
      <c r="H89" s="50" t="e">
        <f t="shared" si="44"/>
        <v>#REF!</v>
      </c>
      <c r="I89" s="50" t="e">
        <f t="shared" si="44"/>
        <v>#REF!</v>
      </c>
      <c r="J89" s="50" t="e">
        <f t="shared" si="44"/>
        <v>#REF!</v>
      </c>
      <c r="K89" s="50" t="e">
        <f t="shared" si="44"/>
        <v>#REF!</v>
      </c>
      <c r="L89" s="50" t="e">
        <f t="shared" si="44"/>
        <v>#REF!</v>
      </c>
      <c r="M89" s="50" t="e">
        <f t="shared" si="44"/>
        <v>#REF!</v>
      </c>
      <c r="N89" s="50" t="e">
        <f t="shared" si="44"/>
        <v>#REF!</v>
      </c>
      <c r="O89" s="50" t="e">
        <f t="shared" si="44"/>
        <v>#REF!</v>
      </c>
      <c r="P89" s="50" t="e">
        <f t="shared" si="44"/>
        <v>#REF!</v>
      </c>
      <c r="Q89" s="50" t="e">
        <f t="shared" si="44"/>
        <v>#REF!</v>
      </c>
      <c r="R89" s="50" t="e">
        <f t="shared" si="44"/>
        <v>#REF!</v>
      </c>
      <c r="S89" s="50" t="e">
        <f t="shared" si="44"/>
        <v>#REF!</v>
      </c>
      <c r="T89" s="50" t="e">
        <f t="shared" si="44"/>
        <v>#REF!</v>
      </c>
      <c r="U89" s="50" t="e">
        <f t="shared" si="44"/>
        <v>#REF!</v>
      </c>
      <c r="V89" s="50" t="e">
        <f t="shared" si="44"/>
        <v>#REF!</v>
      </c>
      <c r="W89" s="50" t="e">
        <f t="shared" si="44"/>
        <v>#REF!</v>
      </c>
      <c r="X89" s="50" t="e">
        <f t="shared" si="44"/>
        <v>#REF!</v>
      </c>
      <c r="Y89" s="50" t="e">
        <f t="shared" si="44"/>
        <v>#REF!</v>
      </c>
      <c r="Z89" s="50" t="e">
        <f t="shared" si="44"/>
        <v>#REF!</v>
      </c>
      <c r="AA89" s="50" t="e">
        <f t="shared" si="44"/>
        <v>#REF!</v>
      </c>
      <c r="AB89" s="50" t="e">
        <f t="shared" si="44"/>
        <v>#REF!</v>
      </c>
      <c r="AC89" s="50" t="e">
        <f t="shared" si="44"/>
        <v>#REF!</v>
      </c>
      <c r="AD89" s="50" t="e">
        <f t="shared" si="44"/>
        <v>#REF!</v>
      </c>
      <c r="AE89" s="50" t="e">
        <f t="shared" si="44"/>
        <v>#REF!</v>
      </c>
      <c r="AF89" s="50" t="e">
        <f t="shared" si="44"/>
        <v>#REF!</v>
      </c>
      <c r="AG89" s="50" t="e">
        <f t="shared" si="44"/>
        <v>#REF!</v>
      </c>
      <c r="AH89" s="50" t="e">
        <f t="shared" si="44"/>
        <v>#REF!</v>
      </c>
    </row>
    <row r="90" spans="2:34" x14ac:dyDescent="0.2">
      <c r="B90" s="21" t="str">
        <f>'General inputs'!$B$84</f>
        <v>Avoided costs for non RIT-T proponent parties</v>
      </c>
      <c r="C90" s="5"/>
      <c r="D90" s="5"/>
      <c r="E90" s="50" t="e">
        <f t="shared" si="41"/>
        <v>#REF!</v>
      </c>
      <c r="F90" s="50" t="e">
        <f t="shared" ref="F90:AH90" si="45">(E90+F55)*F$76</f>
        <v>#REF!</v>
      </c>
      <c r="G90" s="50" t="e">
        <f t="shared" si="45"/>
        <v>#REF!</v>
      </c>
      <c r="H90" s="50" t="e">
        <f t="shared" si="45"/>
        <v>#REF!</v>
      </c>
      <c r="I90" s="50" t="e">
        <f t="shared" si="45"/>
        <v>#REF!</v>
      </c>
      <c r="J90" s="50" t="e">
        <f t="shared" si="45"/>
        <v>#REF!</v>
      </c>
      <c r="K90" s="50" t="e">
        <f t="shared" si="45"/>
        <v>#REF!</v>
      </c>
      <c r="L90" s="50" t="e">
        <f t="shared" si="45"/>
        <v>#REF!</v>
      </c>
      <c r="M90" s="50" t="e">
        <f t="shared" si="45"/>
        <v>#REF!</v>
      </c>
      <c r="N90" s="50" t="e">
        <f t="shared" si="45"/>
        <v>#REF!</v>
      </c>
      <c r="O90" s="50" t="e">
        <f t="shared" si="45"/>
        <v>#REF!</v>
      </c>
      <c r="P90" s="50" t="e">
        <f t="shared" si="45"/>
        <v>#REF!</v>
      </c>
      <c r="Q90" s="50" t="e">
        <f t="shared" si="45"/>
        <v>#REF!</v>
      </c>
      <c r="R90" s="50" t="e">
        <f t="shared" si="45"/>
        <v>#REF!</v>
      </c>
      <c r="S90" s="50" t="e">
        <f t="shared" si="45"/>
        <v>#REF!</v>
      </c>
      <c r="T90" s="50" t="e">
        <f t="shared" si="45"/>
        <v>#REF!</v>
      </c>
      <c r="U90" s="50" t="e">
        <f t="shared" si="45"/>
        <v>#REF!</v>
      </c>
      <c r="V90" s="50" t="e">
        <f t="shared" si="45"/>
        <v>#REF!</v>
      </c>
      <c r="W90" s="50" t="e">
        <f t="shared" si="45"/>
        <v>#REF!</v>
      </c>
      <c r="X90" s="50" t="e">
        <f t="shared" si="45"/>
        <v>#REF!</v>
      </c>
      <c r="Y90" s="50" t="e">
        <f t="shared" si="45"/>
        <v>#REF!</v>
      </c>
      <c r="Z90" s="50" t="e">
        <f t="shared" si="45"/>
        <v>#REF!</v>
      </c>
      <c r="AA90" s="50" t="e">
        <f t="shared" si="45"/>
        <v>#REF!</v>
      </c>
      <c r="AB90" s="50" t="e">
        <f t="shared" si="45"/>
        <v>#REF!</v>
      </c>
      <c r="AC90" s="50" t="e">
        <f t="shared" si="45"/>
        <v>#REF!</v>
      </c>
      <c r="AD90" s="50" t="e">
        <f t="shared" si="45"/>
        <v>#REF!</v>
      </c>
      <c r="AE90" s="50" t="e">
        <f t="shared" si="45"/>
        <v>#REF!</v>
      </c>
      <c r="AF90" s="50" t="e">
        <f t="shared" si="45"/>
        <v>#REF!</v>
      </c>
      <c r="AG90" s="50" t="e">
        <f t="shared" si="45"/>
        <v>#REF!</v>
      </c>
      <c r="AH90" s="50" t="e">
        <f t="shared" si="45"/>
        <v>#REF!</v>
      </c>
    </row>
    <row r="91" spans="2:34" x14ac:dyDescent="0.2">
      <c r="B91" s="21" t="str">
        <f>'General inputs'!$B$85</f>
        <v>Avoided unrelated TNSP expenditure (wood pole replacement)</v>
      </c>
      <c r="C91" s="5"/>
      <c r="D91" s="5"/>
      <c r="E91" s="50" t="e">
        <f t="shared" si="41"/>
        <v>#REF!</v>
      </c>
      <c r="F91" s="50" t="e">
        <f t="shared" ref="F91:AH91" si="46">(E91+F56)*F$76</f>
        <v>#REF!</v>
      </c>
      <c r="G91" s="50" t="e">
        <f t="shared" si="46"/>
        <v>#REF!</v>
      </c>
      <c r="H91" s="50" t="e">
        <f t="shared" si="46"/>
        <v>#REF!</v>
      </c>
      <c r="I91" s="50" t="e">
        <f t="shared" si="46"/>
        <v>#REF!</v>
      </c>
      <c r="J91" s="50" t="e">
        <f t="shared" si="46"/>
        <v>#REF!</v>
      </c>
      <c r="K91" s="50" t="e">
        <f t="shared" si="46"/>
        <v>#REF!</v>
      </c>
      <c r="L91" s="50" t="e">
        <f t="shared" si="46"/>
        <v>#REF!</v>
      </c>
      <c r="M91" s="50" t="e">
        <f t="shared" si="46"/>
        <v>#REF!</v>
      </c>
      <c r="N91" s="50" t="e">
        <f t="shared" si="46"/>
        <v>#REF!</v>
      </c>
      <c r="O91" s="50" t="e">
        <f t="shared" si="46"/>
        <v>#REF!</v>
      </c>
      <c r="P91" s="50" t="e">
        <f t="shared" si="46"/>
        <v>#REF!</v>
      </c>
      <c r="Q91" s="50" t="e">
        <f t="shared" si="46"/>
        <v>#REF!</v>
      </c>
      <c r="R91" s="50" t="e">
        <f t="shared" si="46"/>
        <v>#REF!</v>
      </c>
      <c r="S91" s="50" t="e">
        <f t="shared" si="46"/>
        <v>#REF!</v>
      </c>
      <c r="T91" s="50" t="e">
        <f t="shared" si="46"/>
        <v>#REF!</v>
      </c>
      <c r="U91" s="50" t="e">
        <f t="shared" si="46"/>
        <v>#REF!</v>
      </c>
      <c r="V91" s="50" t="e">
        <f t="shared" si="46"/>
        <v>#REF!</v>
      </c>
      <c r="W91" s="50" t="e">
        <f t="shared" si="46"/>
        <v>#REF!</v>
      </c>
      <c r="X91" s="50" t="e">
        <f t="shared" si="46"/>
        <v>#REF!</v>
      </c>
      <c r="Y91" s="50" t="e">
        <f t="shared" si="46"/>
        <v>#REF!</v>
      </c>
      <c r="Z91" s="50" t="e">
        <f t="shared" si="46"/>
        <v>#REF!</v>
      </c>
      <c r="AA91" s="50" t="e">
        <f t="shared" si="46"/>
        <v>#REF!</v>
      </c>
      <c r="AB91" s="50" t="e">
        <f t="shared" si="46"/>
        <v>#REF!</v>
      </c>
      <c r="AC91" s="50" t="e">
        <f t="shared" si="46"/>
        <v>#REF!</v>
      </c>
      <c r="AD91" s="50" t="e">
        <f t="shared" si="46"/>
        <v>#REF!</v>
      </c>
      <c r="AE91" s="50" t="e">
        <f t="shared" si="46"/>
        <v>#REF!</v>
      </c>
      <c r="AF91" s="50" t="e">
        <f t="shared" si="46"/>
        <v>#REF!</v>
      </c>
      <c r="AG91" s="50" t="e">
        <f t="shared" si="46"/>
        <v>#REF!</v>
      </c>
      <c r="AH91" s="50" t="e">
        <f t="shared" si="46"/>
        <v>#REF!</v>
      </c>
    </row>
    <row r="92" spans="2:34" x14ac:dyDescent="0.2">
      <c r="B92" s="21" t="str">
        <f>'General inputs'!$B$86</f>
        <v>Avoided unrelated TNSP expenditure (market benefits)</v>
      </c>
      <c r="C92" s="5"/>
      <c r="D92" s="5"/>
      <c r="E92" s="50" t="e">
        <f t="shared" si="41"/>
        <v>#REF!</v>
      </c>
      <c r="F92" s="50" t="e">
        <f t="shared" ref="F92:AH92" si="47">(E92+F57)*F$76</f>
        <v>#REF!</v>
      </c>
      <c r="G92" s="50" t="e">
        <f t="shared" si="47"/>
        <v>#REF!</v>
      </c>
      <c r="H92" s="50" t="e">
        <f t="shared" si="47"/>
        <v>#REF!</v>
      </c>
      <c r="I92" s="50" t="e">
        <f t="shared" si="47"/>
        <v>#REF!</v>
      </c>
      <c r="J92" s="50" t="e">
        <f t="shared" si="47"/>
        <v>#REF!</v>
      </c>
      <c r="K92" s="50" t="e">
        <f t="shared" si="47"/>
        <v>#REF!</v>
      </c>
      <c r="L92" s="50" t="e">
        <f t="shared" si="47"/>
        <v>#REF!</v>
      </c>
      <c r="M92" s="50" t="e">
        <f t="shared" si="47"/>
        <v>#REF!</v>
      </c>
      <c r="N92" s="50" t="e">
        <f t="shared" si="47"/>
        <v>#REF!</v>
      </c>
      <c r="O92" s="50" t="e">
        <f t="shared" si="47"/>
        <v>#REF!</v>
      </c>
      <c r="P92" s="50" t="e">
        <f t="shared" si="47"/>
        <v>#REF!</v>
      </c>
      <c r="Q92" s="50" t="e">
        <f t="shared" si="47"/>
        <v>#REF!</v>
      </c>
      <c r="R92" s="50" t="e">
        <f t="shared" si="47"/>
        <v>#REF!</v>
      </c>
      <c r="S92" s="50" t="e">
        <f t="shared" si="47"/>
        <v>#REF!</v>
      </c>
      <c r="T92" s="50" t="e">
        <f t="shared" si="47"/>
        <v>#REF!</v>
      </c>
      <c r="U92" s="50" t="e">
        <f t="shared" si="47"/>
        <v>#REF!</v>
      </c>
      <c r="V92" s="50" t="e">
        <f t="shared" si="47"/>
        <v>#REF!</v>
      </c>
      <c r="W92" s="50" t="e">
        <f t="shared" si="47"/>
        <v>#REF!</v>
      </c>
      <c r="X92" s="50" t="e">
        <f t="shared" si="47"/>
        <v>#REF!</v>
      </c>
      <c r="Y92" s="50" t="e">
        <f t="shared" si="47"/>
        <v>#REF!</v>
      </c>
      <c r="Z92" s="50" t="e">
        <f t="shared" si="47"/>
        <v>#REF!</v>
      </c>
      <c r="AA92" s="50" t="e">
        <f t="shared" si="47"/>
        <v>#REF!</v>
      </c>
      <c r="AB92" s="50" t="e">
        <f t="shared" si="47"/>
        <v>#REF!</v>
      </c>
      <c r="AC92" s="50" t="e">
        <f t="shared" si="47"/>
        <v>#REF!</v>
      </c>
      <c r="AD92" s="50" t="e">
        <f t="shared" si="47"/>
        <v>#REF!</v>
      </c>
      <c r="AE92" s="50" t="e">
        <f t="shared" si="47"/>
        <v>#REF!</v>
      </c>
      <c r="AF92" s="50" t="e">
        <f t="shared" si="47"/>
        <v>#REF!</v>
      </c>
      <c r="AG92" s="50" t="e">
        <f t="shared" si="47"/>
        <v>#REF!</v>
      </c>
      <c r="AH92" s="50" t="e">
        <f t="shared" si="47"/>
        <v>#REF!</v>
      </c>
    </row>
    <row r="94" spans="2:34" ht="15" x14ac:dyDescent="0.25">
      <c r="B94" s="52" t="str">
        <f>$D$4</f>
        <v>Option 5B</v>
      </c>
      <c r="C94" s="51" t="str">
        <f>'General inputs'!$I$79</f>
        <v>High</v>
      </c>
      <c r="D94" s="51"/>
      <c r="E94" s="33">
        <f>FirstYear</f>
        <v>2023</v>
      </c>
      <c r="F94" s="33">
        <f t="shared" ref="F94:AH94" si="48">E94+1</f>
        <v>2024</v>
      </c>
      <c r="G94" s="33">
        <f t="shared" si="48"/>
        <v>2025</v>
      </c>
      <c r="H94" s="33">
        <f t="shared" si="48"/>
        <v>2026</v>
      </c>
      <c r="I94" s="33">
        <f t="shared" si="48"/>
        <v>2027</v>
      </c>
      <c r="J94" s="33">
        <f t="shared" si="48"/>
        <v>2028</v>
      </c>
      <c r="K94" s="33">
        <f t="shared" si="48"/>
        <v>2029</v>
      </c>
      <c r="L94" s="33">
        <f t="shared" si="48"/>
        <v>2030</v>
      </c>
      <c r="M94" s="33">
        <f t="shared" si="48"/>
        <v>2031</v>
      </c>
      <c r="N94" s="33">
        <f t="shared" si="48"/>
        <v>2032</v>
      </c>
      <c r="O94" s="33">
        <f t="shared" si="48"/>
        <v>2033</v>
      </c>
      <c r="P94" s="33">
        <f t="shared" si="48"/>
        <v>2034</v>
      </c>
      <c r="Q94" s="33">
        <f t="shared" si="48"/>
        <v>2035</v>
      </c>
      <c r="R94" s="33">
        <f t="shared" si="48"/>
        <v>2036</v>
      </c>
      <c r="S94" s="33">
        <f t="shared" si="48"/>
        <v>2037</v>
      </c>
      <c r="T94" s="33">
        <f t="shared" si="48"/>
        <v>2038</v>
      </c>
      <c r="U94" s="33">
        <f t="shared" si="48"/>
        <v>2039</v>
      </c>
      <c r="V94" s="33">
        <f t="shared" si="48"/>
        <v>2040</v>
      </c>
      <c r="W94" s="33">
        <f t="shared" si="48"/>
        <v>2041</v>
      </c>
      <c r="X94" s="33">
        <f t="shared" si="48"/>
        <v>2042</v>
      </c>
      <c r="Y94" s="33">
        <f t="shared" si="48"/>
        <v>2043</v>
      </c>
      <c r="Z94" s="33">
        <f t="shared" si="48"/>
        <v>2044</v>
      </c>
      <c r="AA94" s="33">
        <f t="shared" si="48"/>
        <v>2045</v>
      </c>
      <c r="AB94" s="33">
        <f t="shared" si="48"/>
        <v>2046</v>
      </c>
      <c r="AC94" s="33">
        <f t="shared" si="48"/>
        <v>2047</v>
      </c>
      <c r="AD94" s="33">
        <f t="shared" si="48"/>
        <v>2048</v>
      </c>
      <c r="AE94" s="33">
        <f t="shared" si="48"/>
        <v>2049</v>
      </c>
      <c r="AF94" s="33">
        <f t="shared" si="48"/>
        <v>2050</v>
      </c>
      <c r="AG94" s="33">
        <f t="shared" si="48"/>
        <v>2051</v>
      </c>
      <c r="AH94" s="33">
        <f t="shared" si="48"/>
        <v>2052</v>
      </c>
    </row>
    <row r="95" spans="2:34" x14ac:dyDescent="0.2">
      <c r="B95" s="21" t="str">
        <f>'General inputs'!$B$81</f>
        <v xml:space="preserve">Avoided fuel consumption from generation dispatch </v>
      </c>
      <c r="C95" s="5"/>
      <c r="D95" s="5"/>
      <c r="E95" s="50" t="e">
        <f t="shared" ref="E95:E100" si="49">E60*E$76</f>
        <v>#REF!</v>
      </c>
      <c r="F95" s="50" t="e">
        <f>(E95+F60)*F$76</f>
        <v>#REF!</v>
      </c>
      <c r="G95" s="50" t="e">
        <f t="shared" ref="G95:AH95" si="50">(F95+G60)*G$76</f>
        <v>#REF!</v>
      </c>
      <c r="H95" s="50" t="e">
        <f t="shared" si="50"/>
        <v>#REF!</v>
      </c>
      <c r="I95" s="50" t="e">
        <f t="shared" si="50"/>
        <v>#REF!</v>
      </c>
      <c r="J95" s="50" t="e">
        <f t="shared" si="50"/>
        <v>#REF!</v>
      </c>
      <c r="K95" s="50" t="e">
        <f t="shared" si="50"/>
        <v>#REF!</v>
      </c>
      <c r="L95" s="50" t="e">
        <f t="shared" si="50"/>
        <v>#REF!</v>
      </c>
      <c r="M95" s="50" t="e">
        <f t="shared" si="50"/>
        <v>#REF!</v>
      </c>
      <c r="N95" s="50" t="e">
        <f t="shared" si="50"/>
        <v>#REF!</v>
      </c>
      <c r="O95" s="50" t="e">
        <f t="shared" si="50"/>
        <v>#REF!</v>
      </c>
      <c r="P95" s="50" t="e">
        <f t="shared" si="50"/>
        <v>#REF!</v>
      </c>
      <c r="Q95" s="50" t="e">
        <f t="shared" si="50"/>
        <v>#REF!</v>
      </c>
      <c r="R95" s="50" t="e">
        <f t="shared" si="50"/>
        <v>#REF!</v>
      </c>
      <c r="S95" s="50" t="e">
        <f t="shared" si="50"/>
        <v>#REF!</v>
      </c>
      <c r="T95" s="50" t="e">
        <f t="shared" si="50"/>
        <v>#REF!</v>
      </c>
      <c r="U95" s="50" t="e">
        <f t="shared" si="50"/>
        <v>#REF!</v>
      </c>
      <c r="V95" s="50" t="e">
        <f t="shared" si="50"/>
        <v>#REF!</v>
      </c>
      <c r="W95" s="50" t="e">
        <f t="shared" si="50"/>
        <v>#REF!</v>
      </c>
      <c r="X95" s="50" t="e">
        <f t="shared" si="50"/>
        <v>#REF!</v>
      </c>
      <c r="Y95" s="50" t="e">
        <f t="shared" si="50"/>
        <v>#REF!</v>
      </c>
      <c r="Z95" s="50" t="e">
        <f t="shared" si="50"/>
        <v>#REF!</v>
      </c>
      <c r="AA95" s="50" t="e">
        <f t="shared" si="50"/>
        <v>#REF!</v>
      </c>
      <c r="AB95" s="50" t="e">
        <f t="shared" si="50"/>
        <v>#REF!</v>
      </c>
      <c r="AC95" s="50" t="e">
        <f t="shared" si="50"/>
        <v>#REF!</v>
      </c>
      <c r="AD95" s="50" t="e">
        <f t="shared" si="50"/>
        <v>#REF!</v>
      </c>
      <c r="AE95" s="50" t="e">
        <f t="shared" si="50"/>
        <v>#REF!</v>
      </c>
      <c r="AF95" s="50" t="e">
        <f t="shared" si="50"/>
        <v>#REF!</v>
      </c>
      <c r="AG95" s="50" t="e">
        <f t="shared" si="50"/>
        <v>#REF!</v>
      </c>
      <c r="AH95" s="50" t="e">
        <f t="shared" si="50"/>
        <v>#REF!</v>
      </c>
    </row>
    <row r="96" spans="2:34" x14ac:dyDescent="0.2">
      <c r="B96" s="21" t="str">
        <f>'General inputs'!$B$82</f>
        <v xml:space="preserve">Avoided voluntary load curtailment </v>
      </c>
      <c r="C96" s="5"/>
      <c r="D96" s="5"/>
      <c r="E96" s="50" t="e">
        <f t="shared" si="49"/>
        <v>#REF!</v>
      </c>
      <c r="F96" s="50" t="e">
        <f t="shared" ref="F96:AH96" si="51">(E96+F61)*F$76</f>
        <v>#REF!</v>
      </c>
      <c r="G96" s="50" t="e">
        <f t="shared" si="51"/>
        <v>#REF!</v>
      </c>
      <c r="H96" s="50" t="e">
        <f t="shared" si="51"/>
        <v>#REF!</v>
      </c>
      <c r="I96" s="50" t="e">
        <f t="shared" si="51"/>
        <v>#REF!</v>
      </c>
      <c r="J96" s="50" t="e">
        <f t="shared" si="51"/>
        <v>#REF!</v>
      </c>
      <c r="K96" s="50" t="e">
        <f t="shared" si="51"/>
        <v>#REF!</v>
      </c>
      <c r="L96" s="50" t="e">
        <f t="shared" si="51"/>
        <v>#REF!</v>
      </c>
      <c r="M96" s="50" t="e">
        <f t="shared" si="51"/>
        <v>#REF!</v>
      </c>
      <c r="N96" s="50" t="e">
        <f t="shared" si="51"/>
        <v>#REF!</v>
      </c>
      <c r="O96" s="50" t="e">
        <f t="shared" si="51"/>
        <v>#REF!</v>
      </c>
      <c r="P96" s="50" t="e">
        <f t="shared" si="51"/>
        <v>#REF!</v>
      </c>
      <c r="Q96" s="50" t="e">
        <f t="shared" si="51"/>
        <v>#REF!</v>
      </c>
      <c r="R96" s="50" t="e">
        <f t="shared" si="51"/>
        <v>#REF!</v>
      </c>
      <c r="S96" s="50" t="e">
        <f t="shared" si="51"/>
        <v>#REF!</v>
      </c>
      <c r="T96" s="50" t="e">
        <f t="shared" si="51"/>
        <v>#REF!</v>
      </c>
      <c r="U96" s="50" t="e">
        <f t="shared" si="51"/>
        <v>#REF!</v>
      </c>
      <c r="V96" s="50" t="e">
        <f t="shared" si="51"/>
        <v>#REF!</v>
      </c>
      <c r="W96" s="50" t="e">
        <f t="shared" si="51"/>
        <v>#REF!</v>
      </c>
      <c r="X96" s="50" t="e">
        <f t="shared" si="51"/>
        <v>#REF!</v>
      </c>
      <c r="Y96" s="50" t="e">
        <f t="shared" si="51"/>
        <v>#REF!</v>
      </c>
      <c r="Z96" s="50" t="e">
        <f t="shared" si="51"/>
        <v>#REF!</v>
      </c>
      <c r="AA96" s="50" t="e">
        <f t="shared" si="51"/>
        <v>#REF!</v>
      </c>
      <c r="AB96" s="50" t="e">
        <f t="shared" si="51"/>
        <v>#REF!</v>
      </c>
      <c r="AC96" s="50" t="e">
        <f t="shared" si="51"/>
        <v>#REF!</v>
      </c>
      <c r="AD96" s="50" t="e">
        <f t="shared" si="51"/>
        <v>#REF!</v>
      </c>
      <c r="AE96" s="50" t="e">
        <f t="shared" si="51"/>
        <v>#REF!</v>
      </c>
      <c r="AF96" s="50" t="e">
        <f t="shared" si="51"/>
        <v>#REF!</v>
      </c>
      <c r="AG96" s="50" t="e">
        <f t="shared" si="51"/>
        <v>#REF!</v>
      </c>
      <c r="AH96" s="50" t="e">
        <f t="shared" si="51"/>
        <v>#REF!</v>
      </c>
    </row>
    <row r="97" spans="2:34" x14ac:dyDescent="0.2">
      <c r="B97" s="21" t="str">
        <f>'General inputs'!$B$83</f>
        <v>Avoided involuntary load shedding</v>
      </c>
      <c r="C97" s="5"/>
      <c r="D97" s="5"/>
      <c r="E97" s="50" t="e">
        <f t="shared" si="49"/>
        <v>#REF!</v>
      </c>
      <c r="F97" s="50" t="e">
        <f t="shared" ref="F97:AH97" si="52">(E97+F62)*F$76</f>
        <v>#REF!</v>
      </c>
      <c r="G97" s="50" t="e">
        <f t="shared" si="52"/>
        <v>#REF!</v>
      </c>
      <c r="H97" s="50" t="e">
        <f t="shared" si="52"/>
        <v>#REF!</v>
      </c>
      <c r="I97" s="50" t="e">
        <f t="shared" si="52"/>
        <v>#REF!</v>
      </c>
      <c r="J97" s="50" t="e">
        <f t="shared" si="52"/>
        <v>#REF!</v>
      </c>
      <c r="K97" s="50" t="e">
        <f t="shared" si="52"/>
        <v>#REF!</v>
      </c>
      <c r="L97" s="50" t="e">
        <f t="shared" si="52"/>
        <v>#REF!</v>
      </c>
      <c r="M97" s="50" t="e">
        <f t="shared" si="52"/>
        <v>#REF!</v>
      </c>
      <c r="N97" s="50" t="e">
        <f t="shared" si="52"/>
        <v>#REF!</v>
      </c>
      <c r="O97" s="50" t="e">
        <f t="shared" si="52"/>
        <v>#REF!</v>
      </c>
      <c r="P97" s="50" t="e">
        <f t="shared" si="52"/>
        <v>#REF!</v>
      </c>
      <c r="Q97" s="50" t="e">
        <f t="shared" si="52"/>
        <v>#REF!</v>
      </c>
      <c r="R97" s="50" t="e">
        <f t="shared" si="52"/>
        <v>#REF!</v>
      </c>
      <c r="S97" s="50" t="e">
        <f t="shared" si="52"/>
        <v>#REF!</v>
      </c>
      <c r="T97" s="50" t="e">
        <f t="shared" si="52"/>
        <v>#REF!</v>
      </c>
      <c r="U97" s="50" t="e">
        <f t="shared" si="52"/>
        <v>#REF!</v>
      </c>
      <c r="V97" s="50" t="e">
        <f t="shared" si="52"/>
        <v>#REF!</v>
      </c>
      <c r="W97" s="50" t="e">
        <f t="shared" si="52"/>
        <v>#REF!</v>
      </c>
      <c r="X97" s="50" t="e">
        <f t="shared" si="52"/>
        <v>#REF!</v>
      </c>
      <c r="Y97" s="50" t="e">
        <f t="shared" si="52"/>
        <v>#REF!</v>
      </c>
      <c r="Z97" s="50" t="e">
        <f t="shared" si="52"/>
        <v>#REF!</v>
      </c>
      <c r="AA97" s="50" t="e">
        <f t="shared" si="52"/>
        <v>#REF!</v>
      </c>
      <c r="AB97" s="50" t="e">
        <f t="shared" si="52"/>
        <v>#REF!</v>
      </c>
      <c r="AC97" s="50" t="e">
        <f t="shared" si="52"/>
        <v>#REF!</v>
      </c>
      <c r="AD97" s="50" t="e">
        <f t="shared" si="52"/>
        <v>#REF!</v>
      </c>
      <c r="AE97" s="50" t="e">
        <f t="shared" si="52"/>
        <v>#REF!</v>
      </c>
      <c r="AF97" s="50" t="e">
        <f t="shared" si="52"/>
        <v>#REF!</v>
      </c>
      <c r="AG97" s="50" t="e">
        <f t="shared" si="52"/>
        <v>#REF!</v>
      </c>
      <c r="AH97" s="50" t="e">
        <f t="shared" si="52"/>
        <v>#REF!</v>
      </c>
    </row>
    <row r="98" spans="2:34" x14ac:dyDescent="0.2">
      <c r="B98" s="21" t="str">
        <f>'General inputs'!$B$84</f>
        <v>Avoided costs for non RIT-T proponent parties</v>
      </c>
      <c r="C98" s="5"/>
      <c r="D98" s="5"/>
      <c r="E98" s="50" t="e">
        <f t="shared" si="49"/>
        <v>#REF!</v>
      </c>
      <c r="F98" s="50" t="e">
        <f t="shared" ref="F98:AH98" si="53">(E98+F63)*F$76</f>
        <v>#REF!</v>
      </c>
      <c r="G98" s="50" t="e">
        <f t="shared" si="53"/>
        <v>#REF!</v>
      </c>
      <c r="H98" s="50" t="e">
        <f t="shared" si="53"/>
        <v>#REF!</v>
      </c>
      <c r="I98" s="50" t="e">
        <f t="shared" si="53"/>
        <v>#REF!</v>
      </c>
      <c r="J98" s="50" t="e">
        <f t="shared" si="53"/>
        <v>#REF!</v>
      </c>
      <c r="K98" s="50" t="e">
        <f t="shared" si="53"/>
        <v>#REF!</v>
      </c>
      <c r="L98" s="50" t="e">
        <f t="shared" si="53"/>
        <v>#REF!</v>
      </c>
      <c r="M98" s="50" t="e">
        <f t="shared" si="53"/>
        <v>#REF!</v>
      </c>
      <c r="N98" s="50" t="e">
        <f t="shared" si="53"/>
        <v>#REF!</v>
      </c>
      <c r="O98" s="50" t="e">
        <f t="shared" si="53"/>
        <v>#REF!</v>
      </c>
      <c r="P98" s="50" t="e">
        <f t="shared" si="53"/>
        <v>#REF!</v>
      </c>
      <c r="Q98" s="50" t="e">
        <f t="shared" si="53"/>
        <v>#REF!</v>
      </c>
      <c r="R98" s="50" t="e">
        <f t="shared" si="53"/>
        <v>#REF!</v>
      </c>
      <c r="S98" s="50" t="e">
        <f t="shared" si="53"/>
        <v>#REF!</v>
      </c>
      <c r="T98" s="50" t="e">
        <f t="shared" si="53"/>
        <v>#REF!</v>
      </c>
      <c r="U98" s="50" t="e">
        <f t="shared" si="53"/>
        <v>#REF!</v>
      </c>
      <c r="V98" s="50" t="e">
        <f t="shared" si="53"/>
        <v>#REF!</v>
      </c>
      <c r="W98" s="50" t="e">
        <f t="shared" si="53"/>
        <v>#REF!</v>
      </c>
      <c r="X98" s="50" t="e">
        <f t="shared" si="53"/>
        <v>#REF!</v>
      </c>
      <c r="Y98" s="50" t="e">
        <f t="shared" si="53"/>
        <v>#REF!</v>
      </c>
      <c r="Z98" s="50" t="e">
        <f t="shared" si="53"/>
        <v>#REF!</v>
      </c>
      <c r="AA98" s="50" t="e">
        <f t="shared" si="53"/>
        <v>#REF!</v>
      </c>
      <c r="AB98" s="50" t="e">
        <f t="shared" si="53"/>
        <v>#REF!</v>
      </c>
      <c r="AC98" s="50" t="e">
        <f t="shared" si="53"/>
        <v>#REF!</v>
      </c>
      <c r="AD98" s="50" t="e">
        <f t="shared" si="53"/>
        <v>#REF!</v>
      </c>
      <c r="AE98" s="50" t="e">
        <f t="shared" si="53"/>
        <v>#REF!</v>
      </c>
      <c r="AF98" s="50" t="e">
        <f t="shared" si="53"/>
        <v>#REF!</v>
      </c>
      <c r="AG98" s="50" t="e">
        <f t="shared" si="53"/>
        <v>#REF!</v>
      </c>
      <c r="AH98" s="50" t="e">
        <f t="shared" si="53"/>
        <v>#REF!</v>
      </c>
    </row>
    <row r="99" spans="2:34" x14ac:dyDescent="0.2">
      <c r="B99" s="21" t="str">
        <f>'General inputs'!$B$85</f>
        <v>Avoided unrelated TNSP expenditure (wood pole replacement)</v>
      </c>
      <c r="C99" s="5"/>
      <c r="D99" s="5"/>
      <c r="E99" s="50" t="e">
        <f t="shared" si="49"/>
        <v>#REF!</v>
      </c>
      <c r="F99" s="50" t="e">
        <f t="shared" ref="F99:AH99" si="54">(E99+F64)*F$76</f>
        <v>#REF!</v>
      </c>
      <c r="G99" s="50" t="e">
        <f t="shared" si="54"/>
        <v>#REF!</v>
      </c>
      <c r="H99" s="50" t="e">
        <f t="shared" si="54"/>
        <v>#REF!</v>
      </c>
      <c r="I99" s="50" t="e">
        <f t="shared" si="54"/>
        <v>#REF!</v>
      </c>
      <c r="J99" s="50" t="e">
        <f t="shared" si="54"/>
        <v>#REF!</v>
      </c>
      <c r="K99" s="50" t="e">
        <f t="shared" si="54"/>
        <v>#REF!</v>
      </c>
      <c r="L99" s="50" t="e">
        <f t="shared" si="54"/>
        <v>#REF!</v>
      </c>
      <c r="M99" s="50" t="e">
        <f t="shared" si="54"/>
        <v>#REF!</v>
      </c>
      <c r="N99" s="50" t="e">
        <f t="shared" si="54"/>
        <v>#REF!</v>
      </c>
      <c r="O99" s="50" t="e">
        <f t="shared" si="54"/>
        <v>#REF!</v>
      </c>
      <c r="P99" s="50" t="e">
        <f t="shared" si="54"/>
        <v>#REF!</v>
      </c>
      <c r="Q99" s="50" t="e">
        <f t="shared" si="54"/>
        <v>#REF!</v>
      </c>
      <c r="R99" s="50" t="e">
        <f t="shared" si="54"/>
        <v>#REF!</v>
      </c>
      <c r="S99" s="50" t="e">
        <f t="shared" si="54"/>
        <v>#REF!</v>
      </c>
      <c r="T99" s="50" t="e">
        <f t="shared" si="54"/>
        <v>#REF!</v>
      </c>
      <c r="U99" s="50" t="e">
        <f t="shared" si="54"/>
        <v>#REF!</v>
      </c>
      <c r="V99" s="50" t="e">
        <f t="shared" si="54"/>
        <v>#REF!</v>
      </c>
      <c r="W99" s="50" t="e">
        <f t="shared" si="54"/>
        <v>#REF!</v>
      </c>
      <c r="X99" s="50" t="e">
        <f t="shared" si="54"/>
        <v>#REF!</v>
      </c>
      <c r="Y99" s="50" t="e">
        <f t="shared" si="54"/>
        <v>#REF!</v>
      </c>
      <c r="Z99" s="50" t="e">
        <f t="shared" si="54"/>
        <v>#REF!</v>
      </c>
      <c r="AA99" s="50" t="e">
        <f t="shared" si="54"/>
        <v>#REF!</v>
      </c>
      <c r="AB99" s="50" t="e">
        <f t="shared" si="54"/>
        <v>#REF!</v>
      </c>
      <c r="AC99" s="50" t="e">
        <f t="shared" si="54"/>
        <v>#REF!</v>
      </c>
      <c r="AD99" s="50" t="e">
        <f t="shared" si="54"/>
        <v>#REF!</v>
      </c>
      <c r="AE99" s="50" t="e">
        <f t="shared" si="54"/>
        <v>#REF!</v>
      </c>
      <c r="AF99" s="50" t="e">
        <f t="shared" si="54"/>
        <v>#REF!</v>
      </c>
      <c r="AG99" s="50" t="e">
        <f t="shared" si="54"/>
        <v>#REF!</v>
      </c>
      <c r="AH99" s="50" t="e">
        <f t="shared" si="54"/>
        <v>#REF!</v>
      </c>
    </row>
    <row r="100" spans="2:34" x14ac:dyDescent="0.2">
      <c r="B100" s="21" t="str">
        <f>'General inputs'!$B$86</f>
        <v>Avoided unrelated TNSP expenditure (market benefits)</v>
      </c>
      <c r="C100" s="5"/>
      <c r="D100" s="5"/>
      <c r="E100" s="50" t="e">
        <f t="shared" si="49"/>
        <v>#REF!</v>
      </c>
      <c r="F100" s="50" t="e">
        <f t="shared" ref="F100:AH100" si="55">(E100+F65)*F$76</f>
        <v>#REF!</v>
      </c>
      <c r="G100" s="50" t="e">
        <f t="shared" si="55"/>
        <v>#REF!</v>
      </c>
      <c r="H100" s="50" t="e">
        <f t="shared" si="55"/>
        <v>#REF!</v>
      </c>
      <c r="I100" s="50" t="e">
        <f t="shared" si="55"/>
        <v>#REF!</v>
      </c>
      <c r="J100" s="50" t="e">
        <f t="shared" si="55"/>
        <v>#REF!</v>
      </c>
      <c r="K100" s="50" t="e">
        <f t="shared" si="55"/>
        <v>#REF!</v>
      </c>
      <c r="L100" s="50" t="e">
        <f t="shared" si="55"/>
        <v>#REF!</v>
      </c>
      <c r="M100" s="50" t="e">
        <f t="shared" si="55"/>
        <v>#REF!</v>
      </c>
      <c r="N100" s="50" t="e">
        <f t="shared" si="55"/>
        <v>#REF!</v>
      </c>
      <c r="O100" s="50" t="e">
        <f t="shared" si="55"/>
        <v>#REF!</v>
      </c>
      <c r="P100" s="50" t="e">
        <f t="shared" si="55"/>
        <v>#REF!</v>
      </c>
      <c r="Q100" s="50" t="e">
        <f t="shared" si="55"/>
        <v>#REF!</v>
      </c>
      <c r="R100" s="50" t="e">
        <f t="shared" si="55"/>
        <v>#REF!</v>
      </c>
      <c r="S100" s="50" t="e">
        <f t="shared" si="55"/>
        <v>#REF!</v>
      </c>
      <c r="T100" s="50" t="e">
        <f t="shared" si="55"/>
        <v>#REF!</v>
      </c>
      <c r="U100" s="50" t="e">
        <f t="shared" si="55"/>
        <v>#REF!</v>
      </c>
      <c r="V100" s="50" t="e">
        <f t="shared" si="55"/>
        <v>#REF!</v>
      </c>
      <c r="W100" s="50" t="e">
        <f t="shared" si="55"/>
        <v>#REF!</v>
      </c>
      <c r="X100" s="50" t="e">
        <f t="shared" si="55"/>
        <v>#REF!</v>
      </c>
      <c r="Y100" s="50" t="e">
        <f t="shared" si="55"/>
        <v>#REF!</v>
      </c>
      <c r="Z100" s="50" t="e">
        <f t="shared" si="55"/>
        <v>#REF!</v>
      </c>
      <c r="AA100" s="50" t="e">
        <f t="shared" si="55"/>
        <v>#REF!</v>
      </c>
      <c r="AB100" s="50" t="e">
        <f t="shared" si="55"/>
        <v>#REF!</v>
      </c>
      <c r="AC100" s="50" t="e">
        <f t="shared" si="55"/>
        <v>#REF!</v>
      </c>
      <c r="AD100" s="50" t="e">
        <f t="shared" si="55"/>
        <v>#REF!</v>
      </c>
      <c r="AE100" s="50" t="e">
        <f t="shared" si="55"/>
        <v>#REF!</v>
      </c>
      <c r="AF100" s="50" t="e">
        <f t="shared" si="55"/>
        <v>#REF!</v>
      </c>
      <c r="AG100" s="50" t="e">
        <f t="shared" si="55"/>
        <v>#REF!</v>
      </c>
      <c r="AH100" s="50" t="e">
        <f t="shared" si="55"/>
        <v>#REF!</v>
      </c>
    </row>
    <row r="101" spans="2:34" hidden="1" x14ac:dyDescent="0.2"/>
    <row r="102" spans="2:34" ht="15" hidden="1" x14ac:dyDescent="0.25">
      <c r="B102" s="52" t="str">
        <f>$D$4</f>
        <v>Option 5B</v>
      </c>
      <c r="C102" s="51" t="e">
        <f>'General inputs'!#REF!</f>
        <v>#REF!</v>
      </c>
      <c r="D102" s="51"/>
      <c r="E102" s="33">
        <f>FirstYear</f>
        <v>2023</v>
      </c>
      <c r="F102" s="33">
        <f t="shared" ref="F102:AH102" si="56">E102+1</f>
        <v>2024</v>
      </c>
      <c r="G102" s="33">
        <f t="shared" si="56"/>
        <v>2025</v>
      </c>
      <c r="H102" s="33">
        <f t="shared" si="56"/>
        <v>2026</v>
      </c>
      <c r="I102" s="33">
        <f t="shared" si="56"/>
        <v>2027</v>
      </c>
      <c r="J102" s="33">
        <f t="shared" si="56"/>
        <v>2028</v>
      </c>
      <c r="K102" s="33">
        <f t="shared" si="56"/>
        <v>2029</v>
      </c>
      <c r="L102" s="33">
        <f t="shared" si="56"/>
        <v>2030</v>
      </c>
      <c r="M102" s="33">
        <f t="shared" si="56"/>
        <v>2031</v>
      </c>
      <c r="N102" s="33">
        <f t="shared" si="56"/>
        <v>2032</v>
      </c>
      <c r="O102" s="33">
        <f t="shared" si="56"/>
        <v>2033</v>
      </c>
      <c r="P102" s="33">
        <f t="shared" si="56"/>
        <v>2034</v>
      </c>
      <c r="Q102" s="33">
        <f t="shared" si="56"/>
        <v>2035</v>
      </c>
      <c r="R102" s="33">
        <f t="shared" si="56"/>
        <v>2036</v>
      </c>
      <c r="S102" s="33">
        <f t="shared" si="56"/>
        <v>2037</v>
      </c>
      <c r="T102" s="33">
        <f t="shared" si="56"/>
        <v>2038</v>
      </c>
      <c r="U102" s="33">
        <f t="shared" si="56"/>
        <v>2039</v>
      </c>
      <c r="V102" s="33">
        <f t="shared" si="56"/>
        <v>2040</v>
      </c>
      <c r="W102" s="33">
        <f t="shared" si="56"/>
        <v>2041</v>
      </c>
      <c r="X102" s="33">
        <f t="shared" si="56"/>
        <v>2042</v>
      </c>
      <c r="Y102" s="33">
        <f t="shared" si="56"/>
        <v>2043</v>
      </c>
      <c r="Z102" s="33">
        <f t="shared" si="56"/>
        <v>2044</v>
      </c>
      <c r="AA102" s="33">
        <f t="shared" si="56"/>
        <v>2045</v>
      </c>
      <c r="AB102" s="33">
        <f t="shared" si="56"/>
        <v>2046</v>
      </c>
      <c r="AC102" s="33">
        <f t="shared" si="56"/>
        <v>2047</v>
      </c>
      <c r="AD102" s="33">
        <f t="shared" si="56"/>
        <v>2048</v>
      </c>
      <c r="AE102" s="33">
        <f t="shared" si="56"/>
        <v>2049</v>
      </c>
      <c r="AF102" s="33">
        <f t="shared" si="56"/>
        <v>2050</v>
      </c>
      <c r="AG102" s="33">
        <f t="shared" si="56"/>
        <v>2051</v>
      </c>
      <c r="AH102" s="33">
        <f t="shared" si="56"/>
        <v>2052</v>
      </c>
    </row>
    <row r="103" spans="2:34" hidden="1" x14ac:dyDescent="0.2">
      <c r="B103" s="21" t="str">
        <f>'General inputs'!$B$81</f>
        <v xml:space="preserve">Avoided fuel consumption from generation dispatch </v>
      </c>
      <c r="C103" s="5"/>
      <c r="D103" s="5"/>
      <c r="E103" s="50" t="e">
        <f t="shared" ref="E103:E108" si="57">E68*E$76</f>
        <v>#REF!</v>
      </c>
      <c r="F103" s="50" t="e">
        <f>(E103+F68)*F$76</f>
        <v>#REF!</v>
      </c>
      <c r="G103" s="50" t="e">
        <f t="shared" ref="G103:AH103" si="58">(F103+G68)*G$76</f>
        <v>#REF!</v>
      </c>
      <c r="H103" s="50" t="e">
        <f t="shared" si="58"/>
        <v>#REF!</v>
      </c>
      <c r="I103" s="50" t="e">
        <f t="shared" si="58"/>
        <v>#REF!</v>
      </c>
      <c r="J103" s="50" t="e">
        <f t="shared" si="58"/>
        <v>#REF!</v>
      </c>
      <c r="K103" s="50" t="e">
        <f t="shared" si="58"/>
        <v>#REF!</v>
      </c>
      <c r="L103" s="50" t="e">
        <f t="shared" si="58"/>
        <v>#REF!</v>
      </c>
      <c r="M103" s="50" t="e">
        <f t="shared" si="58"/>
        <v>#REF!</v>
      </c>
      <c r="N103" s="50" t="e">
        <f t="shared" si="58"/>
        <v>#REF!</v>
      </c>
      <c r="O103" s="50" t="e">
        <f t="shared" si="58"/>
        <v>#REF!</v>
      </c>
      <c r="P103" s="50" t="e">
        <f t="shared" si="58"/>
        <v>#REF!</v>
      </c>
      <c r="Q103" s="50" t="e">
        <f t="shared" si="58"/>
        <v>#REF!</v>
      </c>
      <c r="R103" s="50" t="e">
        <f t="shared" si="58"/>
        <v>#REF!</v>
      </c>
      <c r="S103" s="50" t="e">
        <f t="shared" si="58"/>
        <v>#REF!</v>
      </c>
      <c r="T103" s="50" t="e">
        <f t="shared" si="58"/>
        <v>#REF!</v>
      </c>
      <c r="U103" s="50" t="e">
        <f t="shared" si="58"/>
        <v>#REF!</v>
      </c>
      <c r="V103" s="50" t="e">
        <f t="shared" si="58"/>
        <v>#REF!</v>
      </c>
      <c r="W103" s="50" t="e">
        <f t="shared" si="58"/>
        <v>#REF!</v>
      </c>
      <c r="X103" s="50" t="e">
        <f t="shared" si="58"/>
        <v>#REF!</v>
      </c>
      <c r="Y103" s="50" t="e">
        <f t="shared" si="58"/>
        <v>#REF!</v>
      </c>
      <c r="Z103" s="50" t="e">
        <f t="shared" si="58"/>
        <v>#REF!</v>
      </c>
      <c r="AA103" s="50" t="e">
        <f t="shared" si="58"/>
        <v>#REF!</v>
      </c>
      <c r="AB103" s="50" t="e">
        <f t="shared" si="58"/>
        <v>#REF!</v>
      </c>
      <c r="AC103" s="50" t="e">
        <f t="shared" si="58"/>
        <v>#REF!</v>
      </c>
      <c r="AD103" s="50" t="e">
        <f t="shared" si="58"/>
        <v>#REF!</v>
      </c>
      <c r="AE103" s="50" t="e">
        <f t="shared" si="58"/>
        <v>#REF!</v>
      </c>
      <c r="AF103" s="50" t="e">
        <f t="shared" si="58"/>
        <v>#REF!</v>
      </c>
      <c r="AG103" s="50" t="e">
        <f t="shared" si="58"/>
        <v>#REF!</v>
      </c>
      <c r="AH103" s="50" t="e">
        <f t="shared" si="58"/>
        <v>#REF!</v>
      </c>
    </row>
    <row r="104" spans="2:34" hidden="1" x14ac:dyDescent="0.2">
      <c r="B104" s="21" t="str">
        <f>'General inputs'!$B$82</f>
        <v xml:space="preserve">Avoided voluntary load curtailment </v>
      </c>
      <c r="C104" s="5"/>
      <c r="D104" s="5"/>
      <c r="E104" s="50" t="e">
        <f t="shared" si="57"/>
        <v>#REF!</v>
      </c>
      <c r="F104" s="50" t="e">
        <f t="shared" ref="F104:AH104" si="59">(E104+F69)*F$76</f>
        <v>#REF!</v>
      </c>
      <c r="G104" s="50" t="e">
        <f t="shared" si="59"/>
        <v>#REF!</v>
      </c>
      <c r="H104" s="50" t="e">
        <f t="shared" si="59"/>
        <v>#REF!</v>
      </c>
      <c r="I104" s="50" t="e">
        <f t="shared" si="59"/>
        <v>#REF!</v>
      </c>
      <c r="J104" s="50" t="e">
        <f t="shared" si="59"/>
        <v>#REF!</v>
      </c>
      <c r="K104" s="50" t="e">
        <f t="shared" si="59"/>
        <v>#REF!</v>
      </c>
      <c r="L104" s="50" t="e">
        <f t="shared" si="59"/>
        <v>#REF!</v>
      </c>
      <c r="M104" s="50" t="e">
        <f t="shared" si="59"/>
        <v>#REF!</v>
      </c>
      <c r="N104" s="50" t="e">
        <f t="shared" si="59"/>
        <v>#REF!</v>
      </c>
      <c r="O104" s="50" t="e">
        <f t="shared" si="59"/>
        <v>#REF!</v>
      </c>
      <c r="P104" s="50" t="e">
        <f t="shared" si="59"/>
        <v>#REF!</v>
      </c>
      <c r="Q104" s="50" t="e">
        <f t="shared" si="59"/>
        <v>#REF!</v>
      </c>
      <c r="R104" s="50" t="e">
        <f t="shared" si="59"/>
        <v>#REF!</v>
      </c>
      <c r="S104" s="50" t="e">
        <f t="shared" si="59"/>
        <v>#REF!</v>
      </c>
      <c r="T104" s="50" t="e">
        <f t="shared" si="59"/>
        <v>#REF!</v>
      </c>
      <c r="U104" s="50" t="e">
        <f t="shared" si="59"/>
        <v>#REF!</v>
      </c>
      <c r="V104" s="50" t="e">
        <f t="shared" si="59"/>
        <v>#REF!</v>
      </c>
      <c r="W104" s="50" t="e">
        <f t="shared" si="59"/>
        <v>#REF!</v>
      </c>
      <c r="X104" s="50" t="e">
        <f t="shared" si="59"/>
        <v>#REF!</v>
      </c>
      <c r="Y104" s="50" t="e">
        <f t="shared" si="59"/>
        <v>#REF!</v>
      </c>
      <c r="Z104" s="50" t="e">
        <f t="shared" si="59"/>
        <v>#REF!</v>
      </c>
      <c r="AA104" s="50" t="e">
        <f t="shared" si="59"/>
        <v>#REF!</v>
      </c>
      <c r="AB104" s="50" t="e">
        <f t="shared" si="59"/>
        <v>#REF!</v>
      </c>
      <c r="AC104" s="50" t="e">
        <f t="shared" si="59"/>
        <v>#REF!</v>
      </c>
      <c r="AD104" s="50" t="e">
        <f t="shared" si="59"/>
        <v>#REF!</v>
      </c>
      <c r="AE104" s="50" t="e">
        <f t="shared" si="59"/>
        <v>#REF!</v>
      </c>
      <c r="AF104" s="50" t="e">
        <f t="shared" si="59"/>
        <v>#REF!</v>
      </c>
      <c r="AG104" s="50" t="e">
        <f t="shared" si="59"/>
        <v>#REF!</v>
      </c>
      <c r="AH104" s="50" t="e">
        <f t="shared" si="59"/>
        <v>#REF!</v>
      </c>
    </row>
    <row r="105" spans="2:34" hidden="1" x14ac:dyDescent="0.2">
      <c r="B105" s="21" t="str">
        <f>'General inputs'!$B$83</f>
        <v>Avoided involuntary load shedding</v>
      </c>
      <c r="C105" s="5"/>
      <c r="D105" s="5"/>
      <c r="E105" s="50" t="e">
        <f t="shared" si="57"/>
        <v>#REF!</v>
      </c>
      <c r="F105" s="50" t="e">
        <f t="shared" ref="F105:AH105" si="60">(E105+F70)*F$76</f>
        <v>#REF!</v>
      </c>
      <c r="G105" s="50" t="e">
        <f t="shared" si="60"/>
        <v>#REF!</v>
      </c>
      <c r="H105" s="50" t="e">
        <f t="shared" si="60"/>
        <v>#REF!</v>
      </c>
      <c r="I105" s="50" t="e">
        <f t="shared" si="60"/>
        <v>#REF!</v>
      </c>
      <c r="J105" s="50" t="e">
        <f t="shared" si="60"/>
        <v>#REF!</v>
      </c>
      <c r="K105" s="50" t="e">
        <f t="shared" si="60"/>
        <v>#REF!</v>
      </c>
      <c r="L105" s="50" t="e">
        <f t="shared" si="60"/>
        <v>#REF!</v>
      </c>
      <c r="M105" s="50" t="e">
        <f t="shared" si="60"/>
        <v>#REF!</v>
      </c>
      <c r="N105" s="50" t="e">
        <f t="shared" si="60"/>
        <v>#REF!</v>
      </c>
      <c r="O105" s="50" t="e">
        <f t="shared" si="60"/>
        <v>#REF!</v>
      </c>
      <c r="P105" s="50" t="e">
        <f t="shared" si="60"/>
        <v>#REF!</v>
      </c>
      <c r="Q105" s="50" t="e">
        <f t="shared" si="60"/>
        <v>#REF!</v>
      </c>
      <c r="R105" s="50" t="e">
        <f t="shared" si="60"/>
        <v>#REF!</v>
      </c>
      <c r="S105" s="50" t="e">
        <f t="shared" si="60"/>
        <v>#REF!</v>
      </c>
      <c r="T105" s="50" t="e">
        <f t="shared" si="60"/>
        <v>#REF!</v>
      </c>
      <c r="U105" s="50" t="e">
        <f t="shared" si="60"/>
        <v>#REF!</v>
      </c>
      <c r="V105" s="50" t="e">
        <f t="shared" si="60"/>
        <v>#REF!</v>
      </c>
      <c r="W105" s="50" t="e">
        <f t="shared" si="60"/>
        <v>#REF!</v>
      </c>
      <c r="X105" s="50" t="e">
        <f t="shared" si="60"/>
        <v>#REF!</v>
      </c>
      <c r="Y105" s="50" t="e">
        <f t="shared" si="60"/>
        <v>#REF!</v>
      </c>
      <c r="Z105" s="50" t="e">
        <f t="shared" si="60"/>
        <v>#REF!</v>
      </c>
      <c r="AA105" s="50" t="e">
        <f t="shared" si="60"/>
        <v>#REF!</v>
      </c>
      <c r="AB105" s="50" t="e">
        <f t="shared" si="60"/>
        <v>#REF!</v>
      </c>
      <c r="AC105" s="50" t="e">
        <f t="shared" si="60"/>
        <v>#REF!</v>
      </c>
      <c r="AD105" s="50" t="e">
        <f t="shared" si="60"/>
        <v>#REF!</v>
      </c>
      <c r="AE105" s="50" t="e">
        <f t="shared" si="60"/>
        <v>#REF!</v>
      </c>
      <c r="AF105" s="50" t="e">
        <f t="shared" si="60"/>
        <v>#REF!</v>
      </c>
      <c r="AG105" s="50" t="e">
        <f t="shared" si="60"/>
        <v>#REF!</v>
      </c>
      <c r="AH105" s="50" t="e">
        <f t="shared" si="60"/>
        <v>#REF!</v>
      </c>
    </row>
    <row r="106" spans="2:34" hidden="1" x14ac:dyDescent="0.2">
      <c r="B106" s="21" t="str">
        <f>'General inputs'!$B$84</f>
        <v>Avoided costs for non RIT-T proponent parties</v>
      </c>
      <c r="C106" s="5"/>
      <c r="D106" s="5"/>
      <c r="E106" s="50" t="e">
        <f t="shared" si="57"/>
        <v>#REF!</v>
      </c>
      <c r="F106" s="50" t="e">
        <f t="shared" ref="F106:AH106" si="61">(E106+F71)*F$76</f>
        <v>#REF!</v>
      </c>
      <c r="G106" s="50" t="e">
        <f t="shared" si="61"/>
        <v>#REF!</v>
      </c>
      <c r="H106" s="50" t="e">
        <f t="shared" si="61"/>
        <v>#REF!</v>
      </c>
      <c r="I106" s="50" t="e">
        <f t="shared" si="61"/>
        <v>#REF!</v>
      </c>
      <c r="J106" s="50" t="e">
        <f t="shared" si="61"/>
        <v>#REF!</v>
      </c>
      <c r="K106" s="50" t="e">
        <f t="shared" si="61"/>
        <v>#REF!</v>
      </c>
      <c r="L106" s="50" t="e">
        <f t="shared" si="61"/>
        <v>#REF!</v>
      </c>
      <c r="M106" s="50" t="e">
        <f t="shared" si="61"/>
        <v>#REF!</v>
      </c>
      <c r="N106" s="50" t="e">
        <f t="shared" si="61"/>
        <v>#REF!</v>
      </c>
      <c r="O106" s="50" t="e">
        <f t="shared" si="61"/>
        <v>#REF!</v>
      </c>
      <c r="P106" s="50" t="e">
        <f t="shared" si="61"/>
        <v>#REF!</v>
      </c>
      <c r="Q106" s="50" t="e">
        <f t="shared" si="61"/>
        <v>#REF!</v>
      </c>
      <c r="R106" s="50" t="e">
        <f t="shared" si="61"/>
        <v>#REF!</v>
      </c>
      <c r="S106" s="50" t="e">
        <f t="shared" si="61"/>
        <v>#REF!</v>
      </c>
      <c r="T106" s="50" t="e">
        <f t="shared" si="61"/>
        <v>#REF!</v>
      </c>
      <c r="U106" s="50" t="e">
        <f t="shared" si="61"/>
        <v>#REF!</v>
      </c>
      <c r="V106" s="50" t="e">
        <f t="shared" si="61"/>
        <v>#REF!</v>
      </c>
      <c r="W106" s="50" t="e">
        <f t="shared" si="61"/>
        <v>#REF!</v>
      </c>
      <c r="X106" s="50" t="e">
        <f t="shared" si="61"/>
        <v>#REF!</v>
      </c>
      <c r="Y106" s="50" t="e">
        <f t="shared" si="61"/>
        <v>#REF!</v>
      </c>
      <c r="Z106" s="50" t="e">
        <f t="shared" si="61"/>
        <v>#REF!</v>
      </c>
      <c r="AA106" s="50" t="e">
        <f t="shared" si="61"/>
        <v>#REF!</v>
      </c>
      <c r="AB106" s="50" t="e">
        <f t="shared" si="61"/>
        <v>#REF!</v>
      </c>
      <c r="AC106" s="50" t="e">
        <f t="shared" si="61"/>
        <v>#REF!</v>
      </c>
      <c r="AD106" s="50" t="e">
        <f t="shared" si="61"/>
        <v>#REF!</v>
      </c>
      <c r="AE106" s="50" t="e">
        <f t="shared" si="61"/>
        <v>#REF!</v>
      </c>
      <c r="AF106" s="50" t="e">
        <f t="shared" si="61"/>
        <v>#REF!</v>
      </c>
      <c r="AG106" s="50" t="e">
        <f t="shared" si="61"/>
        <v>#REF!</v>
      </c>
      <c r="AH106" s="50" t="e">
        <f t="shared" si="61"/>
        <v>#REF!</v>
      </c>
    </row>
    <row r="107" spans="2:34" hidden="1" x14ac:dyDescent="0.2">
      <c r="B107" s="21" t="str">
        <f>'General inputs'!$B$85</f>
        <v>Avoided unrelated TNSP expenditure (wood pole replacement)</v>
      </c>
      <c r="C107" s="5"/>
      <c r="D107" s="5"/>
      <c r="E107" s="50" t="e">
        <f t="shared" si="57"/>
        <v>#REF!</v>
      </c>
      <c r="F107" s="50" t="e">
        <f t="shared" ref="F107:AH107" si="62">(E107+F72)*F$76</f>
        <v>#REF!</v>
      </c>
      <c r="G107" s="50" t="e">
        <f t="shared" si="62"/>
        <v>#REF!</v>
      </c>
      <c r="H107" s="50" t="e">
        <f t="shared" si="62"/>
        <v>#REF!</v>
      </c>
      <c r="I107" s="50" t="e">
        <f t="shared" si="62"/>
        <v>#REF!</v>
      </c>
      <c r="J107" s="50" t="e">
        <f t="shared" si="62"/>
        <v>#REF!</v>
      </c>
      <c r="K107" s="50" t="e">
        <f t="shared" si="62"/>
        <v>#REF!</v>
      </c>
      <c r="L107" s="50" t="e">
        <f t="shared" si="62"/>
        <v>#REF!</v>
      </c>
      <c r="M107" s="50" t="e">
        <f t="shared" si="62"/>
        <v>#REF!</v>
      </c>
      <c r="N107" s="50" t="e">
        <f t="shared" si="62"/>
        <v>#REF!</v>
      </c>
      <c r="O107" s="50" t="e">
        <f t="shared" si="62"/>
        <v>#REF!</v>
      </c>
      <c r="P107" s="50" t="e">
        <f t="shared" si="62"/>
        <v>#REF!</v>
      </c>
      <c r="Q107" s="50" t="e">
        <f t="shared" si="62"/>
        <v>#REF!</v>
      </c>
      <c r="R107" s="50" t="e">
        <f t="shared" si="62"/>
        <v>#REF!</v>
      </c>
      <c r="S107" s="50" t="e">
        <f t="shared" si="62"/>
        <v>#REF!</v>
      </c>
      <c r="T107" s="50" t="e">
        <f t="shared" si="62"/>
        <v>#REF!</v>
      </c>
      <c r="U107" s="50" t="e">
        <f t="shared" si="62"/>
        <v>#REF!</v>
      </c>
      <c r="V107" s="50" t="e">
        <f t="shared" si="62"/>
        <v>#REF!</v>
      </c>
      <c r="W107" s="50" t="e">
        <f t="shared" si="62"/>
        <v>#REF!</v>
      </c>
      <c r="X107" s="50" t="e">
        <f t="shared" si="62"/>
        <v>#REF!</v>
      </c>
      <c r="Y107" s="50" t="e">
        <f t="shared" si="62"/>
        <v>#REF!</v>
      </c>
      <c r="Z107" s="50" t="e">
        <f t="shared" si="62"/>
        <v>#REF!</v>
      </c>
      <c r="AA107" s="50" t="e">
        <f t="shared" si="62"/>
        <v>#REF!</v>
      </c>
      <c r="AB107" s="50" t="e">
        <f t="shared" si="62"/>
        <v>#REF!</v>
      </c>
      <c r="AC107" s="50" t="e">
        <f t="shared" si="62"/>
        <v>#REF!</v>
      </c>
      <c r="AD107" s="50" t="e">
        <f t="shared" si="62"/>
        <v>#REF!</v>
      </c>
      <c r="AE107" s="50" t="e">
        <f t="shared" si="62"/>
        <v>#REF!</v>
      </c>
      <c r="AF107" s="50" t="e">
        <f t="shared" si="62"/>
        <v>#REF!</v>
      </c>
      <c r="AG107" s="50" t="e">
        <f t="shared" si="62"/>
        <v>#REF!</v>
      </c>
      <c r="AH107" s="50" t="e">
        <f t="shared" si="62"/>
        <v>#REF!</v>
      </c>
    </row>
    <row r="108" spans="2:34" hidden="1" x14ac:dyDescent="0.2">
      <c r="B108" s="21" t="str">
        <f>'General inputs'!$B$86</f>
        <v>Avoided unrelated TNSP expenditure (market benefits)</v>
      </c>
      <c r="C108" s="5"/>
      <c r="D108" s="5"/>
      <c r="E108" s="50" t="e">
        <f t="shared" si="57"/>
        <v>#REF!</v>
      </c>
      <c r="F108" s="50" t="e">
        <f t="shared" ref="F108:AH108" si="63">(E108+F73)*F$76</f>
        <v>#REF!</v>
      </c>
      <c r="G108" s="50" t="e">
        <f t="shared" si="63"/>
        <v>#REF!</v>
      </c>
      <c r="H108" s="50" t="e">
        <f t="shared" si="63"/>
        <v>#REF!</v>
      </c>
      <c r="I108" s="50" t="e">
        <f t="shared" si="63"/>
        <v>#REF!</v>
      </c>
      <c r="J108" s="50" t="e">
        <f t="shared" si="63"/>
        <v>#REF!</v>
      </c>
      <c r="K108" s="50" t="e">
        <f t="shared" si="63"/>
        <v>#REF!</v>
      </c>
      <c r="L108" s="50" t="e">
        <f t="shared" si="63"/>
        <v>#REF!</v>
      </c>
      <c r="M108" s="50" t="e">
        <f t="shared" si="63"/>
        <v>#REF!</v>
      </c>
      <c r="N108" s="50" t="e">
        <f t="shared" si="63"/>
        <v>#REF!</v>
      </c>
      <c r="O108" s="50" t="e">
        <f t="shared" si="63"/>
        <v>#REF!</v>
      </c>
      <c r="P108" s="50" t="e">
        <f t="shared" si="63"/>
        <v>#REF!</v>
      </c>
      <c r="Q108" s="50" t="e">
        <f t="shared" si="63"/>
        <v>#REF!</v>
      </c>
      <c r="R108" s="50" t="e">
        <f t="shared" si="63"/>
        <v>#REF!</v>
      </c>
      <c r="S108" s="50" t="e">
        <f t="shared" si="63"/>
        <v>#REF!</v>
      </c>
      <c r="T108" s="50" t="e">
        <f t="shared" si="63"/>
        <v>#REF!</v>
      </c>
      <c r="U108" s="50" t="e">
        <f t="shared" si="63"/>
        <v>#REF!</v>
      </c>
      <c r="V108" s="50" t="e">
        <f t="shared" si="63"/>
        <v>#REF!</v>
      </c>
      <c r="W108" s="50" t="e">
        <f t="shared" si="63"/>
        <v>#REF!</v>
      </c>
      <c r="X108" s="50" t="e">
        <f t="shared" si="63"/>
        <v>#REF!</v>
      </c>
      <c r="Y108" s="50" t="e">
        <f t="shared" si="63"/>
        <v>#REF!</v>
      </c>
      <c r="Z108" s="50" t="e">
        <f t="shared" si="63"/>
        <v>#REF!</v>
      </c>
      <c r="AA108" s="50" t="e">
        <f t="shared" si="63"/>
        <v>#REF!</v>
      </c>
      <c r="AB108" s="50" t="e">
        <f t="shared" si="63"/>
        <v>#REF!</v>
      </c>
      <c r="AC108" s="50" t="e">
        <f t="shared" si="63"/>
        <v>#REF!</v>
      </c>
      <c r="AD108" s="50" t="e">
        <f t="shared" si="63"/>
        <v>#REF!</v>
      </c>
      <c r="AE108" s="50" t="e">
        <f t="shared" si="63"/>
        <v>#REF!</v>
      </c>
      <c r="AF108" s="50" t="e">
        <f t="shared" si="63"/>
        <v>#REF!</v>
      </c>
      <c r="AG108" s="50" t="e">
        <f t="shared" si="63"/>
        <v>#REF!</v>
      </c>
      <c r="AH108" s="50" t="e">
        <f t="shared" si="63"/>
        <v>#REF!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AF253-5B8F-4292-BBF1-D71EA9202134}">
  <sheetPr>
    <tabColor rgb="FFE0D4A4"/>
  </sheetPr>
  <dimension ref="B2:V87"/>
  <sheetViews>
    <sheetView showGridLines="0" zoomScale="70" zoomScaleNormal="70" workbookViewId="0">
      <selection activeCell="B2" sqref="B2"/>
    </sheetView>
  </sheetViews>
  <sheetFormatPr defaultRowHeight="14.25" x14ac:dyDescent="0.2"/>
  <cols>
    <col min="2" max="2" width="19.125" customWidth="1"/>
    <col min="11" max="12" width="9.625" customWidth="1"/>
  </cols>
  <sheetData>
    <row r="2" spans="2:22" ht="19.5" x14ac:dyDescent="0.3">
      <c r="B2" s="2" t="s">
        <v>158</v>
      </c>
      <c r="C2" s="1"/>
      <c r="D2" s="1"/>
      <c r="E2" s="1"/>
      <c r="F2" s="1"/>
      <c r="G2" s="1"/>
      <c r="H2" s="1"/>
      <c r="I2" s="1"/>
      <c r="J2" s="1"/>
      <c r="K2" s="1"/>
    </row>
    <row r="4" spans="2:22" ht="15" x14ac:dyDescent="0.25">
      <c r="B4" s="6" t="s">
        <v>15</v>
      </c>
      <c r="C4" s="7"/>
      <c r="D4" s="7"/>
    </row>
    <row r="5" spans="2:22" s="13" customFormat="1" ht="15" x14ac:dyDescent="0.25">
      <c r="B5" s="14"/>
    </row>
    <row r="6" spans="2:22" ht="15" x14ac:dyDescent="0.25">
      <c r="B6" s="4" t="s">
        <v>16</v>
      </c>
      <c r="C6" s="4" t="s">
        <v>17</v>
      </c>
      <c r="D6" s="4" t="s">
        <v>18</v>
      </c>
    </row>
    <row r="7" spans="2:22" ht="15" x14ac:dyDescent="0.2">
      <c r="B7" s="80" t="s">
        <v>19</v>
      </c>
      <c r="C7" s="80" t="s">
        <v>20</v>
      </c>
      <c r="D7" s="68">
        <v>2023</v>
      </c>
    </row>
    <row r="8" spans="2:22" ht="15" x14ac:dyDescent="0.2">
      <c r="B8" s="80" t="s">
        <v>21</v>
      </c>
      <c r="C8" s="80" t="s">
        <v>20</v>
      </c>
      <c r="D8" s="68">
        <v>2023</v>
      </c>
    </row>
    <row r="9" spans="2:22" ht="15" x14ac:dyDescent="0.2">
      <c r="B9" s="80" t="s">
        <v>22</v>
      </c>
      <c r="C9" s="80" t="s">
        <v>23</v>
      </c>
      <c r="D9" s="68">
        <v>20</v>
      </c>
    </row>
    <row r="11" spans="2:22" x14ac:dyDescent="0.2"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2:22" ht="15" x14ac:dyDescent="0.25">
      <c r="B12" s="6" t="s">
        <v>24</v>
      </c>
      <c r="C12" s="7"/>
      <c r="D12" s="7"/>
      <c r="E12" s="7"/>
      <c r="F12" s="7"/>
      <c r="G12" s="7"/>
      <c r="H12" s="7"/>
      <c r="I12" s="7"/>
      <c r="J12" s="7"/>
      <c r="K12" s="7"/>
      <c r="M12" s="13"/>
      <c r="N12" s="13"/>
      <c r="O12" s="13"/>
      <c r="P12" s="13"/>
      <c r="Q12" s="13"/>
      <c r="R12" s="13"/>
      <c r="S12" s="13"/>
      <c r="T12" s="13"/>
      <c r="U12" s="13"/>
      <c r="V12" s="13"/>
    </row>
    <row r="13" spans="2:22" x14ac:dyDescent="0.2">
      <c r="B13" s="175"/>
      <c r="C13" s="175"/>
      <c r="D13" s="175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2:22" ht="15" x14ac:dyDescent="0.25">
      <c r="B14" s="4" t="s">
        <v>0</v>
      </c>
      <c r="C14" s="4" t="s">
        <v>108</v>
      </c>
      <c r="D14" s="4" t="s">
        <v>2</v>
      </c>
      <c r="E14" s="4"/>
      <c r="F14" s="4"/>
      <c r="G14" s="4"/>
      <c r="H14" s="4"/>
      <c r="I14" s="4"/>
      <c r="J14" s="4"/>
      <c r="K14" s="4"/>
    </row>
    <row r="15" spans="2:22" x14ac:dyDescent="0.2">
      <c r="B15" s="87" t="s">
        <v>1</v>
      </c>
      <c r="C15" s="88"/>
      <c r="D15" s="87" t="s">
        <v>68</v>
      </c>
      <c r="E15" s="87"/>
      <c r="F15" s="87"/>
      <c r="G15" s="87"/>
      <c r="H15" s="87"/>
      <c r="I15" s="87"/>
      <c r="J15" s="87"/>
      <c r="K15" s="87"/>
    </row>
    <row r="16" spans="2:22" ht="14.25" customHeight="1" x14ac:dyDescent="0.2">
      <c r="B16" s="70" t="s">
        <v>98</v>
      </c>
      <c r="C16" s="176">
        <v>1</v>
      </c>
      <c r="D16" s="214" t="s">
        <v>109</v>
      </c>
      <c r="E16" s="214"/>
      <c r="F16" s="214"/>
      <c r="G16" s="214"/>
      <c r="H16" s="214"/>
      <c r="I16" s="214"/>
      <c r="J16" s="214"/>
      <c r="K16" s="214"/>
      <c r="L16" s="213"/>
      <c r="M16" s="213"/>
      <c r="N16" s="213"/>
      <c r="O16" s="213"/>
      <c r="P16" s="213"/>
      <c r="Q16" s="213"/>
      <c r="R16" s="213"/>
      <c r="S16" s="213"/>
      <c r="T16" s="213"/>
    </row>
    <row r="17" spans="2:20" ht="14.25" customHeight="1" x14ac:dyDescent="0.2">
      <c r="B17" s="70" t="s">
        <v>98</v>
      </c>
      <c r="C17" s="176">
        <v>1</v>
      </c>
      <c r="D17" s="209" t="s">
        <v>110</v>
      </c>
      <c r="E17" s="209"/>
      <c r="F17" s="209"/>
      <c r="G17" s="209"/>
      <c r="H17" s="209"/>
      <c r="I17" s="209"/>
      <c r="J17" s="209"/>
      <c r="K17" s="209"/>
    </row>
    <row r="18" spans="2:20" ht="14.25" customHeight="1" x14ac:dyDescent="0.2">
      <c r="B18" s="70" t="s">
        <v>98</v>
      </c>
      <c r="C18" s="176">
        <v>1</v>
      </c>
      <c r="D18" s="211" t="s">
        <v>162</v>
      </c>
      <c r="E18" s="209"/>
      <c r="F18" s="209"/>
      <c r="G18" s="209"/>
      <c r="H18" s="209"/>
      <c r="I18" s="209"/>
      <c r="J18" s="209"/>
      <c r="K18" s="209"/>
    </row>
    <row r="19" spans="2:20" ht="14.25" customHeight="1" x14ac:dyDescent="0.2">
      <c r="B19" s="70" t="s">
        <v>98</v>
      </c>
      <c r="C19" s="176">
        <v>1</v>
      </c>
      <c r="D19" s="209" t="s">
        <v>114</v>
      </c>
      <c r="E19" s="209"/>
      <c r="F19" s="209"/>
      <c r="G19" s="209"/>
      <c r="H19" s="209"/>
      <c r="I19" s="209"/>
      <c r="J19" s="209"/>
      <c r="K19" s="209"/>
    </row>
    <row r="20" spans="2:20" s="75" customFormat="1" ht="14.25" customHeight="1" x14ac:dyDescent="0.2">
      <c r="B20" s="70" t="s">
        <v>98</v>
      </c>
      <c r="C20" s="176">
        <v>1</v>
      </c>
      <c r="D20" s="209" t="s">
        <v>121</v>
      </c>
      <c r="E20" s="209"/>
      <c r="F20" s="209"/>
      <c r="G20" s="209"/>
      <c r="H20" s="209"/>
      <c r="I20" s="209"/>
      <c r="J20" s="209"/>
      <c r="K20" s="209"/>
    </row>
    <row r="21" spans="2:20" ht="14.25" customHeight="1" x14ac:dyDescent="0.2">
      <c r="B21" s="72" t="s">
        <v>98</v>
      </c>
      <c r="C21" s="73">
        <v>2</v>
      </c>
      <c r="D21" s="212" t="s">
        <v>163</v>
      </c>
      <c r="E21" s="210"/>
      <c r="F21" s="210"/>
      <c r="G21" s="210"/>
      <c r="H21" s="210"/>
      <c r="I21" s="210"/>
      <c r="J21" s="210"/>
      <c r="K21" s="210"/>
    </row>
    <row r="22" spans="2:20" ht="14.25" customHeight="1" x14ac:dyDescent="0.2">
      <c r="B22" s="70" t="s">
        <v>99</v>
      </c>
      <c r="C22" s="176">
        <v>1</v>
      </c>
      <c r="D22" s="214" t="s">
        <v>109</v>
      </c>
      <c r="E22" s="214"/>
      <c r="F22" s="214"/>
      <c r="G22" s="214"/>
      <c r="H22" s="214"/>
      <c r="I22" s="214"/>
      <c r="J22" s="214"/>
      <c r="K22" s="214"/>
      <c r="L22" s="213"/>
      <c r="M22" s="213"/>
      <c r="N22" s="213"/>
      <c r="O22" s="213"/>
      <c r="P22" s="213"/>
      <c r="Q22" s="213"/>
      <c r="R22" s="213"/>
      <c r="S22" s="213"/>
      <c r="T22" s="213"/>
    </row>
    <row r="23" spans="2:20" ht="14.25" customHeight="1" x14ac:dyDescent="0.2">
      <c r="B23" s="70" t="s">
        <v>99</v>
      </c>
      <c r="C23" s="176">
        <v>1</v>
      </c>
      <c r="D23" s="209" t="s">
        <v>110</v>
      </c>
      <c r="E23" s="209"/>
      <c r="F23" s="209"/>
      <c r="G23" s="209"/>
      <c r="H23" s="209"/>
      <c r="I23" s="209"/>
      <c r="J23" s="209"/>
      <c r="K23" s="209"/>
    </row>
    <row r="24" spans="2:20" ht="14.25" customHeight="1" x14ac:dyDescent="0.2">
      <c r="B24" s="70" t="s">
        <v>99</v>
      </c>
      <c r="C24" s="176">
        <v>1</v>
      </c>
      <c r="D24" s="211" t="s">
        <v>162</v>
      </c>
      <c r="E24" s="209"/>
      <c r="F24" s="209"/>
      <c r="G24" s="209"/>
      <c r="H24" s="209"/>
      <c r="I24" s="209"/>
      <c r="J24" s="209"/>
      <c r="K24" s="209"/>
    </row>
    <row r="25" spans="2:20" ht="14.25" customHeight="1" x14ac:dyDescent="0.2">
      <c r="B25" s="70" t="s">
        <v>99</v>
      </c>
      <c r="C25" s="176">
        <v>1</v>
      </c>
      <c r="D25" s="209" t="s">
        <v>114</v>
      </c>
      <c r="E25" s="209"/>
      <c r="F25" s="209"/>
      <c r="G25" s="209"/>
      <c r="H25" s="209"/>
      <c r="I25" s="209"/>
      <c r="J25" s="209"/>
      <c r="K25" s="209"/>
    </row>
    <row r="26" spans="2:20" ht="14.25" customHeight="1" x14ac:dyDescent="0.2">
      <c r="B26" s="72" t="s">
        <v>99</v>
      </c>
      <c r="C26" s="73">
        <v>2</v>
      </c>
      <c r="D26" s="210" t="s">
        <v>111</v>
      </c>
      <c r="E26" s="210"/>
      <c r="F26" s="210"/>
      <c r="G26" s="210"/>
      <c r="H26" s="210"/>
      <c r="I26" s="210"/>
      <c r="J26" s="210"/>
      <c r="K26" s="210"/>
    </row>
    <row r="27" spans="2:20" ht="14.25" customHeight="1" x14ac:dyDescent="0.2">
      <c r="B27" s="70" t="s">
        <v>100</v>
      </c>
      <c r="C27" s="176">
        <v>1</v>
      </c>
      <c r="D27" s="209" t="s">
        <v>109</v>
      </c>
      <c r="E27" s="209"/>
      <c r="F27" s="209"/>
      <c r="G27" s="209"/>
      <c r="H27" s="209"/>
      <c r="I27" s="209"/>
      <c r="J27" s="209"/>
      <c r="K27" s="209"/>
      <c r="L27" s="213"/>
      <c r="M27" s="213"/>
      <c r="N27" s="213"/>
      <c r="O27" s="213"/>
      <c r="P27" s="213"/>
      <c r="Q27" s="213"/>
      <c r="R27" s="213"/>
      <c r="S27" s="213"/>
      <c r="T27" s="213"/>
    </row>
    <row r="28" spans="2:20" ht="14.25" customHeight="1" x14ac:dyDescent="0.2">
      <c r="B28" s="70" t="s">
        <v>100</v>
      </c>
      <c r="C28" s="176">
        <v>1</v>
      </c>
      <c r="D28" s="209" t="s">
        <v>112</v>
      </c>
      <c r="E28" s="209"/>
      <c r="F28" s="209"/>
      <c r="G28" s="209"/>
      <c r="H28" s="209"/>
      <c r="I28" s="209"/>
      <c r="J28" s="209"/>
      <c r="K28" s="209"/>
    </row>
    <row r="29" spans="2:20" ht="14.45" customHeight="1" x14ac:dyDescent="0.2">
      <c r="B29" s="70" t="s">
        <v>100</v>
      </c>
      <c r="C29" s="176">
        <v>1</v>
      </c>
      <c r="D29" s="209" t="s">
        <v>122</v>
      </c>
      <c r="E29" s="209"/>
      <c r="F29" s="209"/>
      <c r="G29" s="209"/>
      <c r="H29" s="209"/>
      <c r="I29" s="209"/>
      <c r="J29" s="209"/>
      <c r="K29" s="209"/>
    </row>
    <row r="30" spans="2:20" s="75" customFormat="1" ht="14.45" customHeight="1" x14ac:dyDescent="0.2">
      <c r="B30" s="70" t="s">
        <v>100</v>
      </c>
      <c r="C30" s="176">
        <v>1</v>
      </c>
      <c r="D30" s="209" t="s">
        <v>114</v>
      </c>
      <c r="E30" s="209"/>
      <c r="F30" s="209"/>
      <c r="G30" s="209"/>
      <c r="H30" s="209"/>
      <c r="I30" s="209"/>
      <c r="J30" s="209"/>
      <c r="K30" s="209"/>
    </row>
    <row r="31" spans="2:20" ht="14.45" customHeight="1" x14ac:dyDescent="0.2">
      <c r="B31" s="72" t="s">
        <v>100</v>
      </c>
      <c r="C31" s="73">
        <v>2</v>
      </c>
      <c r="D31" s="212" t="s">
        <v>164</v>
      </c>
      <c r="E31" s="210"/>
      <c r="F31" s="210"/>
      <c r="G31" s="210"/>
      <c r="H31" s="210"/>
      <c r="I31" s="210"/>
      <c r="J31" s="210"/>
      <c r="K31" s="210"/>
    </row>
    <row r="32" spans="2:20" ht="14.25" customHeight="1" x14ac:dyDescent="0.2">
      <c r="B32" s="70" t="s">
        <v>101</v>
      </c>
      <c r="C32" s="176">
        <v>1</v>
      </c>
      <c r="D32" s="209" t="s">
        <v>109</v>
      </c>
      <c r="E32" s="209"/>
      <c r="F32" s="209"/>
      <c r="G32" s="209"/>
      <c r="H32" s="209"/>
      <c r="I32" s="209"/>
      <c r="J32" s="209"/>
      <c r="K32" s="209"/>
      <c r="L32" s="213"/>
      <c r="M32" s="213"/>
      <c r="N32" s="213"/>
      <c r="O32" s="213"/>
      <c r="P32" s="213"/>
      <c r="Q32" s="213"/>
      <c r="R32" s="213"/>
      <c r="S32" s="213"/>
      <c r="T32" s="213"/>
    </row>
    <row r="33" spans="2:20" ht="14.25" customHeight="1" x14ac:dyDescent="0.2">
      <c r="B33" s="70" t="s">
        <v>101</v>
      </c>
      <c r="C33" s="176">
        <v>1</v>
      </c>
      <c r="D33" s="209" t="s">
        <v>113</v>
      </c>
      <c r="E33" s="209"/>
      <c r="F33" s="209"/>
      <c r="G33" s="209"/>
      <c r="H33" s="209"/>
      <c r="I33" s="209"/>
      <c r="J33" s="209"/>
      <c r="K33" s="209"/>
    </row>
    <row r="34" spans="2:20" ht="14.25" customHeight="1" x14ac:dyDescent="0.2">
      <c r="B34" s="70" t="s">
        <v>101</v>
      </c>
      <c r="C34" s="176">
        <v>1</v>
      </c>
      <c r="D34" s="209" t="s">
        <v>114</v>
      </c>
      <c r="E34" s="209"/>
      <c r="F34" s="209"/>
      <c r="G34" s="209"/>
      <c r="H34" s="209"/>
      <c r="I34" s="209"/>
      <c r="J34" s="209"/>
      <c r="K34" s="209"/>
    </row>
    <row r="35" spans="2:20" ht="14.25" customHeight="1" x14ac:dyDescent="0.2">
      <c r="B35" s="72" t="s">
        <v>101</v>
      </c>
      <c r="C35" s="73">
        <v>2</v>
      </c>
      <c r="D35" s="212" t="s">
        <v>164</v>
      </c>
      <c r="E35" s="210"/>
      <c r="F35" s="210"/>
      <c r="G35" s="210"/>
      <c r="H35" s="210"/>
      <c r="I35" s="210"/>
      <c r="J35" s="210"/>
      <c r="K35" s="210"/>
    </row>
    <row r="36" spans="2:20" ht="14.25" customHeight="1" x14ac:dyDescent="0.2">
      <c r="B36" s="70" t="s">
        <v>102</v>
      </c>
      <c r="C36" s="176">
        <v>1</v>
      </c>
      <c r="D36" s="209" t="s">
        <v>109</v>
      </c>
      <c r="E36" s="209"/>
      <c r="F36" s="209"/>
      <c r="G36" s="209"/>
      <c r="H36" s="209"/>
      <c r="I36" s="209"/>
      <c r="J36" s="209"/>
      <c r="K36" s="209"/>
      <c r="L36" s="213"/>
      <c r="M36" s="213"/>
      <c r="N36" s="213"/>
      <c r="O36" s="213"/>
      <c r="P36" s="213"/>
      <c r="Q36" s="213"/>
      <c r="R36" s="213"/>
      <c r="S36" s="213"/>
      <c r="T36" s="213"/>
    </row>
    <row r="37" spans="2:20" ht="14.25" customHeight="1" x14ac:dyDescent="0.2">
      <c r="B37" s="70" t="s">
        <v>102</v>
      </c>
      <c r="C37" s="176">
        <v>1</v>
      </c>
      <c r="D37" s="209" t="s">
        <v>112</v>
      </c>
      <c r="E37" s="209"/>
      <c r="F37" s="209"/>
      <c r="G37" s="209"/>
      <c r="H37" s="209"/>
      <c r="I37" s="209"/>
      <c r="J37" s="209"/>
      <c r="K37" s="209"/>
    </row>
    <row r="38" spans="2:20" ht="14.25" customHeight="1" x14ac:dyDescent="0.2">
      <c r="B38" s="70" t="s">
        <v>102</v>
      </c>
      <c r="C38" s="176">
        <v>1</v>
      </c>
      <c r="D38" s="209" t="s">
        <v>115</v>
      </c>
      <c r="E38" s="209"/>
      <c r="F38" s="209"/>
      <c r="G38" s="209"/>
      <c r="H38" s="209"/>
      <c r="I38" s="209"/>
      <c r="J38" s="209"/>
      <c r="K38" s="209"/>
    </row>
    <row r="39" spans="2:20" ht="14.25" customHeight="1" x14ac:dyDescent="0.2">
      <c r="B39" s="72" t="s">
        <v>102</v>
      </c>
      <c r="C39" s="73">
        <v>2</v>
      </c>
      <c r="D39" s="210" t="s">
        <v>116</v>
      </c>
      <c r="E39" s="210"/>
      <c r="F39" s="210"/>
      <c r="G39" s="210"/>
      <c r="H39" s="210"/>
      <c r="I39" s="210"/>
      <c r="J39" s="210"/>
      <c r="K39" s="210"/>
    </row>
    <row r="40" spans="2:20" ht="14.25" customHeight="1" x14ac:dyDescent="0.2">
      <c r="B40" s="70" t="s">
        <v>103</v>
      </c>
      <c r="C40" s="176">
        <v>1</v>
      </c>
      <c r="D40" s="209" t="s">
        <v>109</v>
      </c>
      <c r="E40" s="209"/>
      <c r="F40" s="209"/>
      <c r="G40" s="209"/>
      <c r="H40" s="209"/>
      <c r="I40" s="209"/>
      <c r="J40" s="209"/>
      <c r="K40" s="209"/>
      <c r="L40" s="213"/>
      <c r="M40" s="213"/>
      <c r="N40" s="213"/>
      <c r="O40" s="213"/>
      <c r="P40" s="213"/>
      <c r="Q40" s="213"/>
      <c r="R40" s="213"/>
      <c r="S40" s="213"/>
      <c r="T40" s="213"/>
    </row>
    <row r="41" spans="2:20" ht="14.25" customHeight="1" x14ac:dyDescent="0.2">
      <c r="B41" s="70" t="s">
        <v>103</v>
      </c>
      <c r="C41" s="176">
        <v>1</v>
      </c>
      <c r="D41" s="209" t="s">
        <v>117</v>
      </c>
      <c r="E41" s="209"/>
      <c r="F41" s="209"/>
      <c r="G41" s="209"/>
      <c r="H41" s="209"/>
      <c r="I41" s="209"/>
      <c r="J41" s="209"/>
      <c r="K41" s="209"/>
    </row>
    <row r="42" spans="2:20" ht="14.45" customHeight="1" x14ac:dyDescent="0.2">
      <c r="B42" s="70" t="s">
        <v>103</v>
      </c>
      <c r="C42" s="176">
        <v>1</v>
      </c>
      <c r="D42" s="209" t="s">
        <v>122</v>
      </c>
      <c r="E42" s="209"/>
      <c r="F42" s="209"/>
      <c r="G42" s="209"/>
      <c r="H42" s="209"/>
      <c r="I42" s="209"/>
      <c r="J42" s="209"/>
      <c r="K42" s="209"/>
    </row>
    <row r="43" spans="2:20" s="75" customFormat="1" ht="14.45" customHeight="1" x14ac:dyDescent="0.2">
      <c r="B43" s="70" t="s">
        <v>103</v>
      </c>
      <c r="C43" s="176">
        <v>1</v>
      </c>
      <c r="D43" s="209" t="s">
        <v>114</v>
      </c>
      <c r="E43" s="209"/>
      <c r="F43" s="209"/>
      <c r="G43" s="209"/>
      <c r="H43" s="209"/>
      <c r="I43" s="209"/>
      <c r="J43" s="209"/>
      <c r="K43" s="209"/>
    </row>
    <row r="44" spans="2:20" ht="14.25" customHeight="1" x14ac:dyDescent="0.2">
      <c r="B44" s="72" t="s">
        <v>103</v>
      </c>
      <c r="C44" s="73">
        <v>2</v>
      </c>
      <c r="D44" s="212" t="s">
        <v>164</v>
      </c>
      <c r="E44" s="210"/>
      <c r="F44" s="210"/>
      <c r="G44" s="210"/>
      <c r="H44" s="210"/>
      <c r="I44" s="210"/>
      <c r="J44" s="210"/>
      <c r="K44" s="210"/>
    </row>
    <row r="45" spans="2:20" ht="14.25" customHeight="1" x14ac:dyDescent="0.2">
      <c r="B45" s="70" t="s">
        <v>104</v>
      </c>
      <c r="C45" s="176">
        <v>1</v>
      </c>
      <c r="D45" s="209" t="s">
        <v>109</v>
      </c>
      <c r="E45" s="209"/>
      <c r="F45" s="209"/>
      <c r="G45" s="209"/>
      <c r="H45" s="209"/>
      <c r="I45" s="209"/>
      <c r="J45" s="209"/>
      <c r="K45" s="209"/>
      <c r="L45" s="213"/>
      <c r="M45" s="213"/>
      <c r="N45" s="213"/>
      <c r="O45" s="213"/>
      <c r="P45" s="213"/>
      <c r="Q45" s="213"/>
      <c r="R45" s="213"/>
      <c r="S45" s="213"/>
      <c r="T45" s="213"/>
    </row>
    <row r="46" spans="2:20" ht="14.25" customHeight="1" x14ac:dyDescent="0.2">
      <c r="B46" s="70" t="s">
        <v>104</v>
      </c>
      <c r="C46" s="176">
        <v>1</v>
      </c>
      <c r="D46" s="209" t="s">
        <v>118</v>
      </c>
      <c r="E46" s="209"/>
      <c r="F46" s="209"/>
      <c r="G46" s="209"/>
      <c r="H46" s="209"/>
      <c r="I46" s="209"/>
      <c r="J46" s="209"/>
      <c r="K46" s="209"/>
    </row>
    <row r="47" spans="2:20" ht="14.25" customHeight="1" x14ac:dyDescent="0.2">
      <c r="B47" s="70" t="s">
        <v>104</v>
      </c>
      <c r="C47" s="176">
        <v>1</v>
      </c>
      <c r="D47" s="209" t="s">
        <v>114</v>
      </c>
      <c r="E47" s="209"/>
      <c r="F47" s="209"/>
      <c r="G47" s="209"/>
      <c r="H47" s="209"/>
      <c r="I47" s="209"/>
      <c r="J47" s="209"/>
      <c r="K47" s="209"/>
    </row>
    <row r="48" spans="2:20" ht="14.25" customHeight="1" x14ac:dyDescent="0.2">
      <c r="B48" s="72" t="s">
        <v>104</v>
      </c>
      <c r="C48" s="73">
        <v>2</v>
      </c>
      <c r="D48" s="212" t="s">
        <v>165</v>
      </c>
      <c r="E48" s="210"/>
      <c r="F48" s="210"/>
      <c r="G48" s="210"/>
      <c r="H48" s="210"/>
      <c r="I48" s="210"/>
      <c r="J48" s="210"/>
      <c r="K48" s="210"/>
    </row>
    <row r="49" spans="2:20" ht="14.25" customHeight="1" x14ac:dyDescent="0.2">
      <c r="B49" s="70" t="s">
        <v>105</v>
      </c>
      <c r="C49" s="176">
        <v>1</v>
      </c>
      <c r="D49" s="209" t="s">
        <v>109</v>
      </c>
      <c r="E49" s="209"/>
      <c r="F49" s="209"/>
      <c r="G49" s="209"/>
      <c r="H49" s="209"/>
      <c r="I49" s="209"/>
      <c r="J49" s="209"/>
      <c r="K49" s="209"/>
      <c r="L49" s="213"/>
      <c r="M49" s="213"/>
      <c r="N49" s="213"/>
      <c r="O49" s="213"/>
      <c r="P49" s="213"/>
      <c r="Q49" s="213"/>
      <c r="R49" s="213"/>
      <c r="S49" s="213"/>
      <c r="T49" s="213"/>
    </row>
    <row r="50" spans="2:20" s="71" customFormat="1" ht="14.25" customHeight="1" x14ac:dyDescent="0.2">
      <c r="B50" s="70" t="s">
        <v>105</v>
      </c>
      <c r="C50" s="176">
        <v>1</v>
      </c>
      <c r="D50" s="209" t="s">
        <v>118</v>
      </c>
      <c r="E50" s="209"/>
      <c r="F50" s="209"/>
      <c r="G50" s="209"/>
      <c r="H50" s="209"/>
      <c r="I50" s="209"/>
      <c r="J50" s="209"/>
      <c r="K50" s="209"/>
    </row>
    <row r="51" spans="2:20" s="71" customFormat="1" ht="14.25" customHeight="1" x14ac:dyDescent="0.2">
      <c r="B51" s="70" t="s">
        <v>105</v>
      </c>
      <c r="C51" s="176">
        <v>1</v>
      </c>
      <c r="D51" s="209" t="s">
        <v>114</v>
      </c>
      <c r="E51" s="209"/>
      <c r="F51" s="209"/>
      <c r="G51" s="209"/>
      <c r="H51" s="209"/>
      <c r="I51" s="209"/>
      <c r="J51" s="209"/>
      <c r="K51" s="209"/>
    </row>
    <row r="52" spans="2:20" s="71" customFormat="1" ht="14.25" customHeight="1" x14ac:dyDescent="0.2">
      <c r="B52" s="72" t="s">
        <v>105</v>
      </c>
      <c r="C52" s="73">
        <v>2</v>
      </c>
      <c r="D52" s="212" t="s">
        <v>166</v>
      </c>
      <c r="E52" s="210"/>
      <c r="F52" s="210"/>
      <c r="G52" s="210"/>
      <c r="H52" s="210"/>
      <c r="I52" s="210"/>
      <c r="J52" s="210"/>
      <c r="K52" s="210"/>
    </row>
    <row r="53" spans="2:20" ht="14.25" customHeight="1" x14ac:dyDescent="0.2">
      <c r="B53" s="70" t="s">
        <v>106</v>
      </c>
      <c r="C53" s="176">
        <v>1</v>
      </c>
      <c r="D53" s="209" t="s">
        <v>109</v>
      </c>
      <c r="E53" s="209"/>
      <c r="F53" s="209"/>
      <c r="G53" s="209"/>
      <c r="H53" s="209"/>
      <c r="I53" s="209"/>
      <c r="J53" s="209"/>
      <c r="K53" s="209"/>
      <c r="L53" s="213"/>
      <c r="M53" s="213"/>
      <c r="N53" s="213"/>
      <c r="O53" s="213"/>
      <c r="P53" s="213"/>
      <c r="Q53" s="213"/>
      <c r="R53" s="213"/>
      <c r="S53" s="213"/>
      <c r="T53" s="213"/>
    </row>
    <row r="54" spans="2:20" s="71" customFormat="1" ht="14.25" customHeight="1" x14ac:dyDescent="0.2">
      <c r="B54" s="70" t="s">
        <v>106</v>
      </c>
      <c r="C54" s="176">
        <v>1</v>
      </c>
      <c r="D54" s="209" t="s">
        <v>118</v>
      </c>
      <c r="E54" s="209"/>
      <c r="F54" s="209"/>
      <c r="G54" s="209"/>
      <c r="H54" s="209"/>
      <c r="I54" s="209"/>
      <c r="J54" s="209"/>
      <c r="K54" s="209"/>
    </row>
    <row r="55" spans="2:20" s="71" customFormat="1" ht="14.25" customHeight="1" x14ac:dyDescent="0.2">
      <c r="B55" s="72" t="s">
        <v>106</v>
      </c>
      <c r="C55" s="73">
        <v>2</v>
      </c>
      <c r="D55" s="210" t="s">
        <v>116</v>
      </c>
      <c r="E55" s="210"/>
      <c r="F55" s="210"/>
      <c r="G55" s="210"/>
      <c r="H55" s="210"/>
      <c r="I55" s="210"/>
      <c r="J55" s="210"/>
      <c r="K55" s="210"/>
    </row>
    <row r="56" spans="2:20" s="79" customFormat="1" ht="14.25" customHeight="1" x14ac:dyDescent="0.2">
      <c r="B56" s="70" t="s">
        <v>119</v>
      </c>
      <c r="C56" s="176">
        <v>1</v>
      </c>
      <c r="D56" s="209" t="s">
        <v>109</v>
      </c>
      <c r="E56" s="209"/>
      <c r="F56" s="209"/>
      <c r="G56" s="209"/>
      <c r="H56" s="209"/>
      <c r="I56" s="209"/>
      <c r="J56" s="209"/>
      <c r="K56" s="209"/>
    </row>
    <row r="57" spans="2:20" ht="14.25" customHeight="1" x14ac:dyDescent="0.2">
      <c r="B57" s="70" t="s">
        <v>119</v>
      </c>
      <c r="C57" s="176">
        <v>1</v>
      </c>
      <c r="D57" s="211" t="s">
        <v>191</v>
      </c>
      <c r="E57" s="209"/>
      <c r="F57" s="209"/>
      <c r="G57" s="209"/>
      <c r="H57" s="209"/>
      <c r="I57" s="209"/>
      <c r="J57" s="209"/>
      <c r="K57" s="209"/>
    </row>
    <row r="58" spans="2:20" s="71" customFormat="1" ht="14.25" hidden="1" customHeight="1" x14ac:dyDescent="0.2">
      <c r="B58" s="70" t="s">
        <v>119</v>
      </c>
      <c r="C58" s="176"/>
      <c r="D58" s="211"/>
      <c r="E58" s="209"/>
      <c r="F58" s="209"/>
      <c r="G58" s="209"/>
      <c r="H58" s="209"/>
      <c r="I58" s="209"/>
      <c r="J58" s="209"/>
      <c r="K58" s="209"/>
    </row>
    <row r="59" spans="2:20" s="75" customFormat="1" ht="14.25" hidden="1" customHeight="1" x14ac:dyDescent="0.2">
      <c r="B59" s="70" t="s">
        <v>119</v>
      </c>
      <c r="C59" s="176"/>
      <c r="D59" s="209"/>
      <c r="E59" s="209"/>
      <c r="F59" s="209"/>
      <c r="G59" s="209"/>
      <c r="H59" s="209"/>
      <c r="I59" s="209"/>
      <c r="J59" s="209"/>
      <c r="K59" s="209"/>
    </row>
    <row r="60" spans="2:20" s="75" customFormat="1" ht="14.25" hidden="1" customHeight="1" x14ac:dyDescent="0.2">
      <c r="B60" s="70" t="s">
        <v>119</v>
      </c>
      <c r="C60" s="176"/>
      <c r="D60" s="209"/>
      <c r="E60" s="209"/>
      <c r="F60" s="209"/>
      <c r="G60" s="209"/>
      <c r="H60" s="209"/>
      <c r="I60" s="209"/>
      <c r="J60" s="209"/>
      <c r="K60" s="209"/>
    </row>
    <row r="61" spans="2:20" s="79" customFormat="1" ht="14.25" customHeight="1" x14ac:dyDescent="0.2">
      <c r="B61" s="70" t="s">
        <v>119</v>
      </c>
      <c r="C61" s="176">
        <v>2</v>
      </c>
      <c r="D61" s="209" t="s">
        <v>118</v>
      </c>
      <c r="E61" s="209"/>
      <c r="F61" s="209"/>
      <c r="G61" s="209"/>
      <c r="H61" s="209"/>
      <c r="I61" s="209"/>
      <c r="J61" s="209"/>
      <c r="K61" s="209"/>
      <c r="L61" s="99"/>
    </row>
    <row r="62" spans="2:20" s="79" customFormat="1" ht="14.25" customHeight="1" x14ac:dyDescent="0.2">
      <c r="B62" s="72" t="s">
        <v>119</v>
      </c>
      <c r="C62" s="73">
        <v>2</v>
      </c>
      <c r="D62" s="210" t="s">
        <v>114</v>
      </c>
      <c r="E62" s="210"/>
      <c r="F62" s="210"/>
      <c r="G62" s="210"/>
      <c r="H62" s="210"/>
      <c r="I62" s="210"/>
      <c r="J62" s="210"/>
      <c r="K62" s="210"/>
    </row>
    <row r="63" spans="2:20" s="79" customFormat="1" ht="14.25" customHeight="1" x14ac:dyDescent="0.2">
      <c r="B63" s="70" t="s">
        <v>120</v>
      </c>
      <c r="C63" s="176">
        <v>1</v>
      </c>
      <c r="D63" s="209" t="s">
        <v>109</v>
      </c>
      <c r="E63" s="209"/>
      <c r="F63" s="209"/>
      <c r="G63" s="209"/>
      <c r="H63" s="209"/>
      <c r="I63" s="209"/>
      <c r="J63" s="209"/>
      <c r="K63" s="209"/>
    </row>
    <row r="64" spans="2:20" s="71" customFormat="1" ht="14.25" customHeight="1" x14ac:dyDescent="0.2">
      <c r="B64" s="70" t="s">
        <v>120</v>
      </c>
      <c r="C64" s="176">
        <v>1</v>
      </c>
      <c r="D64" s="211" t="s">
        <v>192</v>
      </c>
      <c r="E64" s="209"/>
      <c r="F64" s="209"/>
      <c r="G64" s="209"/>
      <c r="H64" s="209"/>
      <c r="I64" s="209"/>
      <c r="J64" s="209"/>
      <c r="K64" s="209"/>
    </row>
    <row r="65" spans="2:11" s="79" customFormat="1" ht="14.45" customHeight="1" x14ac:dyDescent="0.2">
      <c r="B65" s="70" t="s">
        <v>120</v>
      </c>
      <c r="C65" s="176">
        <v>2</v>
      </c>
      <c r="D65" s="209" t="s">
        <v>118</v>
      </c>
      <c r="E65" s="209"/>
      <c r="F65" s="209"/>
      <c r="G65" s="209"/>
      <c r="H65" s="209"/>
      <c r="I65" s="209"/>
      <c r="J65" s="209"/>
      <c r="K65" s="209"/>
    </row>
    <row r="66" spans="2:11" s="79" customFormat="1" ht="14.45" customHeight="1" x14ac:dyDescent="0.2">
      <c r="B66" s="72" t="s">
        <v>120</v>
      </c>
      <c r="C66" s="73">
        <v>2</v>
      </c>
      <c r="D66" s="210" t="s">
        <v>114</v>
      </c>
      <c r="E66" s="210"/>
      <c r="F66" s="210"/>
      <c r="G66" s="210"/>
      <c r="H66" s="210"/>
      <c r="I66" s="210"/>
      <c r="J66" s="210"/>
      <c r="K66" s="210"/>
    </row>
    <row r="67" spans="2:11" s="171" customFormat="1" ht="14.45" customHeight="1" x14ac:dyDescent="0.2">
      <c r="B67" s="78" t="s">
        <v>161</v>
      </c>
      <c r="C67" s="176">
        <v>1</v>
      </c>
      <c r="D67" s="209" t="s">
        <v>109</v>
      </c>
      <c r="E67" s="209"/>
      <c r="F67" s="209"/>
      <c r="G67" s="209"/>
      <c r="H67" s="209"/>
      <c r="I67" s="209"/>
      <c r="J67" s="209"/>
      <c r="K67" s="209"/>
    </row>
    <row r="68" spans="2:11" s="171" customFormat="1" ht="14.45" customHeight="1" x14ac:dyDescent="0.2">
      <c r="B68" s="78" t="s">
        <v>161</v>
      </c>
      <c r="C68" s="176">
        <v>1</v>
      </c>
      <c r="D68" s="211" t="s">
        <v>191</v>
      </c>
      <c r="E68" s="209"/>
      <c r="F68" s="209"/>
      <c r="G68" s="209"/>
      <c r="H68" s="209"/>
      <c r="I68" s="209"/>
      <c r="J68" s="209"/>
      <c r="K68" s="209"/>
    </row>
    <row r="69" spans="2:11" s="192" customFormat="1" ht="14.45" hidden="1" customHeight="1" x14ac:dyDescent="0.2">
      <c r="B69" s="78" t="s">
        <v>161</v>
      </c>
      <c r="C69" s="191"/>
      <c r="D69" s="209"/>
      <c r="E69" s="209"/>
      <c r="F69" s="209"/>
      <c r="G69" s="209"/>
      <c r="H69" s="209"/>
      <c r="I69" s="209"/>
      <c r="J69" s="209"/>
      <c r="K69" s="209"/>
    </row>
    <row r="70" spans="2:11" s="171" customFormat="1" ht="14.45" customHeight="1" x14ac:dyDescent="0.2">
      <c r="B70" s="78" t="s">
        <v>161</v>
      </c>
      <c r="C70" s="176">
        <v>2</v>
      </c>
      <c r="D70" s="209" t="s">
        <v>118</v>
      </c>
      <c r="E70" s="209"/>
      <c r="F70" s="209"/>
      <c r="G70" s="209"/>
      <c r="H70" s="209"/>
      <c r="I70" s="209"/>
      <c r="J70" s="209"/>
      <c r="K70" s="209"/>
    </row>
    <row r="71" spans="2:11" s="171" customFormat="1" ht="14.45" customHeight="1" x14ac:dyDescent="0.2">
      <c r="B71" s="72" t="s">
        <v>161</v>
      </c>
      <c r="C71" s="73">
        <v>2</v>
      </c>
      <c r="D71" s="210" t="s">
        <v>114</v>
      </c>
      <c r="E71" s="210"/>
      <c r="F71" s="210"/>
      <c r="G71" s="210"/>
      <c r="H71" s="210"/>
      <c r="I71" s="210"/>
      <c r="J71" s="210"/>
      <c r="K71" s="210"/>
    </row>
    <row r="72" spans="2:11" x14ac:dyDescent="0.2">
      <c r="C72" s="175"/>
      <c r="D72" s="175"/>
      <c r="E72" s="175"/>
      <c r="F72" s="175"/>
      <c r="G72" s="175"/>
      <c r="H72" s="175"/>
      <c r="I72" s="175"/>
      <c r="J72" s="175"/>
      <c r="K72" s="175"/>
    </row>
    <row r="74" spans="2:11" ht="15" x14ac:dyDescent="0.25">
      <c r="B74" s="6" t="s">
        <v>10</v>
      </c>
      <c r="C74" s="6"/>
      <c r="D74" s="6"/>
      <c r="E74" s="6"/>
      <c r="F74" s="6"/>
      <c r="H74" s="6" t="s">
        <v>33</v>
      </c>
      <c r="I74" s="6"/>
      <c r="J74" s="6"/>
      <c r="K74" s="6"/>
    </row>
    <row r="76" spans="2:11" ht="15" x14ac:dyDescent="0.25">
      <c r="B76" s="4" t="s">
        <v>159</v>
      </c>
      <c r="C76" s="4"/>
      <c r="D76" s="4"/>
      <c r="E76" s="4"/>
      <c r="F76" s="4"/>
      <c r="H76" s="4" t="s">
        <v>34</v>
      </c>
      <c r="I76" s="4" t="s">
        <v>69</v>
      </c>
      <c r="J76" s="4"/>
      <c r="K76" s="4"/>
    </row>
    <row r="77" spans="2:11" ht="15" x14ac:dyDescent="0.2">
      <c r="B77" s="16" t="s">
        <v>8</v>
      </c>
      <c r="C77" s="16"/>
      <c r="D77" s="16"/>
      <c r="E77" s="16"/>
      <c r="F77" s="16"/>
      <c r="H77" s="80" t="s">
        <v>30</v>
      </c>
      <c r="I77" s="16" t="s">
        <v>97</v>
      </c>
      <c r="J77" s="16"/>
      <c r="K77" s="16"/>
    </row>
    <row r="78" spans="2:11" ht="15" x14ac:dyDescent="0.2">
      <c r="B78" s="16" t="s">
        <v>9</v>
      </c>
      <c r="C78" s="16"/>
      <c r="D78" s="16"/>
      <c r="E78" s="16"/>
      <c r="F78" s="16"/>
      <c r="H78" s="80" t="s">
        <v>31</v>
      </c>
      <c r="I78" s="16" t="s">
        <v>70</v>
      </c>
      <c r="J78" s="16"/>
      <c r="K78" s="16"/>
    </row>
    <row r="79" spans="2:11" ht="15" x14ac:dyDescent="0.2">
      <c r="H79" s="80" t="s">
        <v>32</v>
      </c>
      <c r="I79" s="16" t="s">
        <v>128</v>
      </c>
      <c r="J79" s="16"/>
      <c r="K79" s="16"/>
    </row>
    <row r="80" spans="2:11" ht="15" x14ac:dyDescent="0.25">
      <c r="B80" s="4" t="s">
        <v>7</v>
      </c>
      <c r="C80" s="4"/>
      <c r="D80" s="4"/>
      <c r="E80" s="4"/>
      <c r="F80" s="4"/>
    </row>
    <row r="81" spans="2:6" x14ac:dyDescent="0.2">
      <c r="B81" s="16" t="s">
        <v>4</v>
      </c>
      <c r="C81" s="16"/>
      <c r="D81" s="16"/>
      <c r="E81" s="16"/>
      <c r="F81" s="16"/>
    </row>
    <row r="82" spans="2:6" x14ac:dyDescent="0.2">
      <c r="B82" s="16" t="s">
        <v>5</v>
      </c>
      <c r="C82" s="16"/>
      <c r="D82" s="16"/>
      <c r="E82" s="16"/>
      <c r="F82" s="16"/>
    </row>
    <row r="83" spans="2:6" x14ac:dyDescent="0.2">
      <c r="B83" s="16" t="s">
        <v>3</v>
      </c>
      <c r="C83" s="16"/>
      <c r="D83" s="16"/>
      <c r="E83" s="16"/>
      <c r="F83" s="16"/>
    </row>
    <row r="84" spans="2:6" x14ac:dyDescent="0.2">
      <c r="B84" s="16" t="s">
        <v>6</v>
      </c>
      <c r="C84" s="16"/>
      <c r="D84" s="16"/>
      <c r="E84" s="16"/>
      <c r="F84" s="16"/>
    </row>
    <row r="85" spans="2:6" x14ac:dyDescent="0.2">
      <c r="B85" s="134" t="s">
        <v>146</v>
      </c>
      <c r="C85" s="16"/>
      <c r="D85" s="16"/>
      <c r="E85" s="16"/>
      <c r="F85" s="16"/>
    </row>
    <row r="86" spans="2:6" x14ac:dyDescent="0.2">
      <c r="B86" s="134" t="s">
        <v>148</v>
      </c>
      <c r="C86" s="16"/>
      <c r="D86" s="16"/>
      <c r="E86" s="16"/>
      <c r="F86" s="16"/>
    </row>
    <row r="87" spans="2:6" x14ac:dyDescent="0.2">
      <c r="B87" s="16" t="s">
        <v>61</v>
      </c>
      <c r="C87" s="16"/>
      <c r="D87" s="16"/>
      <c r="E87" s="16"/>
      <c r="F87" s="16"/>
    </row>
  </sheetData>
  <mergeCells count="65">
    <mergeCell ref="D69:K69"/>
    <mergeCell ref="D67:K67"/>
    <mergeCell ref="D70:K70"/>
    <mergeCell ref="D71:K71"/>
    <mergeCell ref="D68:K68"/>
    <mergeCell ref="D22:K22"/>
    <mergeCell ref="D46:K46"/>
    <mergeCell ref="D47:K47"/>
    <mergeCell ref="D48:K48"/>
    <mergeCell ref="D50:K50"/>
    <mergeCell ref="D23:K23"/>
    <mergeCell ref="D24:K24"/>
    <mergeCell ref="D25:K25"/>
    <mergeCell ref="D26:K26"/>
    <mergeCell ref="D27:K27"/>
    <mergeCell ref="D32:K32"/>
    <mergeCell ref="D36:K36"/>
    <mergeCell ref="D35:K35"/>
    <mergeCell ref="D37:K37"/>
    <mergeCell ref="D38:K38"/>
    <mergeCell ref="D39:K39"/>
    <mergeCell ref="D16:K16"/>
    <mergeCell ref="D17:K17"/>
    <mergeCell ref="D18:K18"/>
    <mergeCell ref="D19:K19"/>
    <mergeCell ref="D21:K21"/>
    <mergeCell ref="D20:K20"/>
    <mergeCell ref="L16:T16"/>
    <mergeCell ref="L22:T22"/>
    <mergeCell ref="L27:T27"/>
    <mergeCell ref="L32:T32"/>
    <mergeCell ref="L36:T36"/>
    <mergeCell ref="L40:T40"/>
    <mergeCell ref="L45:T45"/>
    <mergeCell ref="L49:T49"/>
    <mergeCell ref="L53:T53"/>
    <mergeCell ref="D43:K43"/>
    <mergeCell ref="D51:K51"/>
    <mergeCell ref="D52:K52"/>
    <mergeCell ref="D40:K40"/>
    <mergeCell ref="D45:K45"/>
    <mergeCell ref="D49:K49"/>
    <mergeCell ref="D42:K42"/>
    <mergeCell ref="D44:K44"/>
    <mergeCell ref="D41:K41"/>
    <mergeCell ref="D58:K58"/>
    <mergeCell ref="D57:K57"/>
    <mergeCell ref="D54:K54"/>
    <mergeCell ref="D55:K55"/>
    <mergeCell ref="D53:K53"/>
    <mergeCell ref="D56:K56"/>
    <mergeCell ref="D28:K28"/>
    <mergeCell ref="D29:K29"/>
    <mergeCell ref="D31:K31"/>
    <mergeCell ref="D33:K33"/>
    <mergeCell ref="D34:K34"/>
    <mergeCell ref="D30:K30"/>
    <mergeCell ref="D65:K65"/>
    <mergeCell ref="D66:K66"/>
    <mergeCell ref="D63:K63"/>
    <mergeCell ref="D59:K59"/>
    <mergeCell ref="D60:K60"/>
    <mergeCell ref="D64:K64"/>
    <mergeCell ref="D62:K62"/>
    <mergeCell ref="D61:K61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DECB-5A7F-4144-B66A-4E35C0C4E6EA}">
  <sheetPr>
    <tabColor rgb="FFE0D4A4"/>
  </sheetPr>
  <dimension ref="A2:AP565"/>
  <sheetViews>
    <sheetView showGridLines="0" zoomScale="70" zoomScaleNormal="70" workbookViewId="0">
      <selection activeCell="B2" sqref="B2"/>
    </sheetView>
  </sheetViews>
  <sheetFormatPr defaultRowHeight="14.25" x14ac:dyDescent="0.2"/>
  <cols>
    <col min="1" max="1" width="11.5" bestFit="1" customWidth="1"/>
    <col min="2" max="2" width="15.25" customWidth="1"/>
    <col min="3" max="3" width="11.75" customWidth="1"/>
    <col min="4" max="4" width="44.5" customWidth="1"/>
    <col min="5" max="5" width="20.75" customWidth="1"/>
    <col min="6" max="6" width="13.75" customWidth="1"/>
    <col min="7" max="7" width="14" style="92" customWidth="1"/>
    <col min="8" max="9" width="14" customWidth="1"/>
    <col min="10" max="10" width="13.375" customWidth="1"/>
    <col min="11" max="11" width="14.125" customWidth="1"/>
    <col min="12" max="30" width="13.125" customWidth="1"/>
  </cols>
  <sheetData>
    <row r="2" spans="2:30" ht="19.5" x14ac:dyDescent="0.3">
      <c r="B2" s="2" t="s">
        <v>28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2:30" x14ac:dyDescent="0.2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</row>
    <row r="4" spans="2:30" ht="15" x14ac:dyDescent="0.25">
      <c r="B4" s="166" t="s">
        <v>160</v>
      </c>
      <c r="C4" s="167"/>
      <c r="D4" s="167"/>
      <c r="E4" s="167"/>
      <c r="F4" s="167"/>
      <c r="G4" s="167"/>
      <c r="H4" s="167"/>
      <c r="I4" s="167"/>
      <c r="J4" s="167"/>
      <c r="K4" s="168"/>
      <c r="L4" s="150"/>
      <c r="M4" s="150"/>
      <c r="N4" s="150"/>
      <c r="O4" s="150"/>
      <c r="P4" s="118"/>
    </row>
    <row r="5" spans="2:30" x14ac:dyDescent="0.2"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18"/>
    </row>
    <row r="6" spans="2:30" s="10" customFormat="1" ht="15" x14ac:dyDescent="0.25">
      <c r="B6" s="8" t="s">
        <v>8</v>
      </c>
      <c r="C6" s="8"/>
      <c r="D6" s="9"/>
      <c r="E6" s="67" t="s">
        <v>30</v>
      </c>
      <c r="F6" s="67" t="s">
        <v>31</v>
      </c>
      <c r="G6" s="67" t="s">
        <v>32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2:30" s="10" customFormat="1" ht="30" x14ac:dyDescent="0.2">
      <c r="B7" s="11" t="s">
        <v>11</v>
      </c>
      <c r="C7" s="11" t="s">
        <v>108</v>
      </c>
      <c r="D7" s="11" t="s">
        <v>12</v>
      </c>
      <c r="E7" s="12" t="s">
        <v>107</v>
      </c>
      <c r="F7" s="12" t="s">
        <v>72</v>
      </c>
      <c r="G7" s="12" t="s">
        <v>127</v>
      </c>
      <c r="H7" s="12" t="s">
        <v>14</v>
      </c>
      <c r="I7" s="12" t="s">
        <v>71</v>
      </c>
      <c r="J7" s="12" t="s">
        <v>13</v>
      </c>
      <c r="K7" s="12" t="s">
        <v>73</v>
      </c>
      <c r="L7" s="12" t="s">
        <v>74</v>
      </c>
      <c r="M7" s="12" t="s">
        <v>75</v>
      </c>
      <c r="N7" s="12" t="s">
        <v>76</v>
      </c>
      <c r="O7" s="12" t="s">
        <v>77</v>
      </c>
      <c r="P7" s="12" t="s">
        <v>78</v>
      </c>
      <c r="Q7" s="12" t="s">
        <v>79</v>
      </c>
      <c r="R7" s="12" t="s">
        <v>80</v>
      </c>
      <c r="S7" s="12" t="s">
        <v>81</v>
      </c>
      <c r="T7" s="12" t="s">
        <v>82</v>
      </c>
      <c r="U7" s="12" t="s">
        <v>83</v>
      </c>
      <c r="V7" s="12" t="s">
        <v>84</v>
      </c>
      <c r="W7" s="12" t="s">
        <v>85</v>
      </c>
      <c r="X7" s="12" t="s">
        <v>86</v>
      </c>
      <c r="Y7" s="12" t="s">
        <v>87</v>
      </c>
      <c r="Z7" s="12" t="s">
        <v>88</v>
      </c>
      <c r="AA7" s="12" t="s">
        <v>89</v>
      </c>
      <c r="AB7" s="12" t="s">
        <v>90</v>
      </c>
      <c r="AC7" s="12" t="s">
        <v>91</v>
      </c>
      <c r="AD7" s="12" t="s">
        <v>92</v>
      </c>
    </row>
    <row r="8" spans="2:30" s="10" customFormat="1" x14ac:dyDescent="0.2">
      <c r="B8" s="122" t="s">
        <v>98</v>
      </c>
      <c r="C8" s="124">
        <v>1</v>
      </c>
      <c r="D8" s="122" t="s">
        <v>109</v>
      </c>
      <c r="E8" s="114">
        <v>2026</v>
      </c>
      <c r="F8" s="114">
        <v>2026</v>
      </c>
      <c r="G8" s="114">
        <v>2026</v>
      </c>
      <c r="H8" s="114">
        <v>40</v>
      </c>
      <c r="I8" s="56">
        <v>1</v>
      </c>
      <c r="J8" s="57">
        <v>8172179.7299999995</v>
      </c>
      <c r="K8" s="105">
        <v>562958.65784328035</v>
      </c>
      <c r="L8" s="105">
        <v>3286846.5899116616</v>
      </c>
      <c r="M8" s="105">
        <v>4322374.4822450578</v>
      </c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</row>
    <row r="9" spans="2:30" s="10" customFormat="1" x14ac:dyDescent="0.2">
      <c r="B9" s="122" t="s">
        <v>98</v>
      </c>
      <c r="C9" s="124">
        <v>1</v>
      </c>
      <c r="D9" s="122" t="s">
        <v>110</v>
      </c>
      <c r="E9" s="114">
        <v>2026</v>
      </c>
      <c r="F9" s="114">
        <v>2026</v>
      </c>
      <c r="G9" s="114">
        <v>2026</v>
      </c>
      <c r="H9" s="114">
        <v>35</v>
      </c>
      <c r="I9" s="56">
        <v>1</v>
      </c>
      <c r="J9" s="57">
        <v>50949682.230000004</v>
      </c>
      <c r="K9" s="105">
        <v>466189.59497212601</v>
      </c>
      <c r="L9" s="105">
        <v>1313773.9490020026</v>
      </c>
      <c r="M9" s="105">
        <v>49169718.686025873</v>
      </c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</row>
    <row r="10" spans="2:30" s="10" customFormat="1" x14ac:dyDescent="0.2">
      <c r="B10" s="122" t="s">
        <v>98</v>
      </c>
      <c r="C10" s="124">
        <v>1</v>
      </c>
      <c r="D10" s="122" t="s">
        <v>162</v>
      </c>
      <c r="E10" s="114">
        <v>2026</v>
      </c>
      <c r="F10" s="114">
        <v>2026</v>
      </c>
      <c r="G10" s="114">
        <v>2026</v>
      </c>
      <c r="H10" s="114">
        <v>40</v>
      </c>
      <c r="I10" s="56">
        <v>1</v>
      </c>
      <c r="J10" s="57">
        <v>18433159.02</v>
      </c>
      <c r="K10" s="105">
        <v>1270571.3166956617</v>
      </c>
      <c r="L10" s="105">
        <v>6682283.4849144164</v>
      </c>
      <c r="M10" s="105">
        <v>10480304.218389921</v>
      </c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</row>
    <row r="11" spans="2:30" s="10" customFormat="1" x14ac:dyDescent="0.2">
      <c r="B11" s="122" t="s">
        <v>98</v>
      </c>
      <c r="C11" s="124">
        <v>1</v>
      </c>
      <c r="D11" s="122" t="s">
        <v>114</v>
      </c>
      <c r="E11" s="114">
        <v>2029</v>
      </c>
      <c r="F11" s="125" t="e">
        <v>#N/A</v>
      </c>
      <c r="G11" s="114">
        <v>2029</v>
      </c>
      <c r="H11" s="114">
        <v>35</v>
      </c>
      <c r="I11" s="56">
        <v>1</v>
      </c>
      <c r="J11" s="57">
        <v>27991844.689999998</v>
      </c>
      <c r="K11" s="105">
        <v>176326.03594953808</v>
      </c>
      <c r="L11" s="105">
        <v>302125.58516439761</v>
      </c>
      <c r="M11" s="105">
        <v>916273.63369533548</v>
      </c>
      <c r="N11" s="105">
        <v>10037009.391649535</v>
      </c>
      <c r="O11" s="105">
        <v>16560110.043541193</v>
      </c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</row>
    <row r="12" spans="2:30" s="10" customFormat="1" x14ac:dyDescent="0.2">
      <c r="B12" s="122" t="s">
        <v>98</v>
      </c>
      <c r="C12" s="124">
        <v>1</v>
      </c>
      <c r="D12" s="122" t="s">
        <v>121</v>
      </c>
      <c r="E12" s="114">
        <v>2028</v>
      </c>
      <c r="F12" s="125" t="e">
        <v>#N/A</v>
      </c>
      <c r="G12" s="114">
        <v>2028</v>
      </c>
      <c r="H12" s="114">
        <v>35</v>
      </c>
      <c r="I12" s="56">
        <v>1</v>
      </c>
      <c r="J12" s="57">
        <v>148683015.69999999</v>
      </c>
      <c r="K12" s="105">
        <v>906966.40078296058</v>
      </c>
      <c r="L12" s="105">
        <v>1440809.2298419061</v>
      </c>
      <c r="M12" s="105">
        <v>2842677.6499011675</v>
      </c>
      <c r="N12" s="105">
        <v>97336044.236534461</v>
      </c>
      <c r="O12" s="105">
        <v>46156518.182939507</v>
      </c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</row>
    <row r="13" spans="2:30" s="10" customFormat="1" x14ac:dyDescent="0.2">
      <c r="B13" s="123" t="s">
        <v>98</v>
      </c>
      <c r="C13" s="126">
        <v>2</v>
      </c>
      <c r="D13" s="123" t="s">
        <v>163</v>
      </c>
      <c r="E13" s="115">
        <v>2030</v>
      </c>
      <c r="F13" s="127" t="e">
        <v>#N/A</v>
      </c>
      <c r="G13" s="115">
        <v>2030</v>
      </c>
      <c r="H13" s="115">
        <v>40</v>
      </c>
      <c r="I13" s="58">
        <v>1</v>
      </c>
      <c r="J13" s="59">
        <v>19661063.469999999</v>
      </c>
      <c r="K13" s="105">
        <v>1047577.20644427</v>
      </c>
      <c r="L13" s="105">
        <v>6968417.1091164565</v>
      </c>
      <c r="M13" s="105">
        <v>11645069.154439274</v>
      </c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</row>
    <row r="14" spans="2:30" s="10" customFormat="1" x14ac:dyDescent="0.2">
      <c r="B14" s="122" t="s">
        <v>99</v>
      </c>
      <c r="C14" s="124">
        <v>1</v>
      </c>
      <c r="D14" s="122" t="s">
        <v>109</v>
      </c>
      <c r="E14" s="114">
        <v>2026</v>
      </c>
      <c r="F14" s="114">
        <v>2026</v>
      </c>
      <c r="G14" s="114">
        <v>2026</v>
      </c>
      <c r="H14" s="114">
        <v>40</v>
      </c>
      <c r="I14" s="56">
        <v>1</v>
      </c>
      <c r="J14" s="57">
        <v>8172179.7299999995</v>
      </c>
      <c r="K14" s="105">
        <v>562958.65784328035</v>
      </c>
      <c r="L14" s="105">
        <v>3286846.5899116616</v>
      </c>
      <c r="M14" s="105">
        <v>4322374.4822450578</v>
      </c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</row>
    <row r="15" spans="2:30" s="10" customFormat="1" x14ac:dyDescent="0.2">
      <c r="B15" s="122" t="s">
        <v>99</v>
      </c>
      <c r="C15" s="124">
        <v>1</v>
      </c>
      <c r="D15" s="122" t="s">
        <v>110</v>
      </c>
      <c r="E15" s="114">
        <v>2026</v>
      </c>
      <c r="F15" s="114">
        <v>2026</v>
      </c>
      <c r="G15" s="114">
        <v>2026</v>
      </c>
      <c r="H15" s="114">
        <v>35</v>
      </c>
      <c r="I15" s="56">
        <v>1</v>
      </c>
      <c r="J15" s="57">
        <v>50949682.230000004</v>
      </c>
      <c r="K15" s="105">
        <v>466189.59497212601</v>
      </c>
      <c r="L15" s="105">
        <v>1313773.9490020026</v>
      </c>
      <c r="M15" s="105">
        <v>49169718.686025873</v>
      </c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</row>
    <row r="16" spans="2:30" s="10" customFormat="1" x14ac:dyDescent="0.2">
      <c r="B16" s="122" t="s">
        <v>99</v>
      </c>
      <c r="C16" s="124">
        <v>1</v>
      </c>
      <c r="D16" s="122" t="s">
        <v>162</v>
      </c>
      <c r="E16" s="114">
        <v>2026</v>
      </c>
      <c r="F16" s="114">
        <v>2026</v>
      </c>
      <c r="G16" s="114">
        <v>2026</v>
      </c>
      <c r="H16" s="114">
        <v>40</v>
      </c>
      <c r="I16" s="56">
        <v>1</v>
      </c>
      <c r="J16" s="57">
        <v>18433159.02</v>
      </c>
      <c r="K16" s="105">
        <v>1270571.3166956617</v>
      </c>
      <c r="L16" s="105">
        <v>6682283.4849144164</v>
      </c>
      <c r="M16" s="105">
        <v>10480304.218389921</v>
      </c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</row>
    <row r="17" spans="1:30" s="10" customFormat="1" x14ac:dyDescent="0.2">
      <c r="B17" s="122" t="s">
        <v>99</v>
      </c>
      <c r="C17" s="124">
        <v>1</v>
      </c>
      <c r="D17" s="122" t="s">
        <v>114</v>
      </c>
      <c r="E17" s="114">
        <v>2027</v>
      </c>
      <c r="F17" s="125" t="e">
        <v>#N/A</v>
      </c>
      <c r="G17" s="114">
        <v>2027</v>
      </c>
      <c r="H17" s="114">
        <v>35</v>
      </c>
      <c r="I17" s="56">
        <v>1</v>
      </c>
      <c r="J17" s="57">
        <v>27991844.689999998</v>
      </c>
      <c r="K17" s="105">
        <v>176326.03594953808</v>
      </c>
      <c r="L17" s="105">
        <v>302125.58516439761</v>
      </c>
      <c r="M17" s="105">
        <v>916273.63369533548</v>
      </c>
      <c r="N17" s="105">
        <v>10037009.391649535</v>
      </c>
      <c r="O17" s="105">
        <v>16560110.043541193</v>
      </c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</row>
    <row r="18" spans="1:30" s="10" customFormat="1" x14ac:dyDescent="0.2">
      <c r="B18" s="123" t="s">
        <v>99</v>
      </c>
      <c r="C18" s="126">
        <v>2</v>
      </c>
      <c r="D18" s="123" t="s">
        <v>111</v>
      </c>
      <c r="E18" s="115">
        <v>2030</v>
      </c>
      <c r="F18" s="127" t="e">
        <v>#N/A</v>
      </c>
      <c r="G18" s="115">
        <v>2030</v>
      </c>
      <c r="H18" s="115">
        <v>50</v>
      </c>
      <c r="I18" s="58">
        <v>1</v>
      </c>
      <c r="J18" s="59">
        <v>102474742.77</v>
      </c>
      <c r="K18" s="105">
        <v>291443.72166389658</v>
      </c>
      <c r="L18" s="105">
        <v>538986.43554301909</v>
      </c>
      <c r="M18" s="105">
        <v>1694034.4788106307</v>
      </c>
      <c r="N18" s="105">
        <v>17053922.73958037</v>
      </c>
      <c r="O18" s="105">
        <v>30893655.279063344</v>
      </c>
      <c r="P18" s="105">
        <v>52002700.115338735</v>
      </c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" customFormat="1" x14ac:dyDescent="0.2">
      <c r="B19" s="122" t="s">
        <v>100</v>
      </c>
      <c r="C19" s="124">
        <v>1</v>
      </c>
      <c r="D19" s="122" t="s">
        <v>109</v>
      </c>
      <c r="E19" s="114">
        <v>2026</v>
      </c>
      <c r="F19" s="114">
        <v>2026</v>
      </c>
      <c r="G19" s="114">
        <v>2026</v>
      </c>
      <c r="H19" s="114">
        <v>40</v>
      </c>
      <c r="I19" s="56">
        <v>1</v>
      </c>
      <c r="J19" s="57">
        <v>8172179.7299999995</v>
      </c>
      <c r="K19" s="105">
        <v>562958.65784328035</v>
      </c>
      <c r="L19" s="105">
        <v>3286846.5899116616</v>
      </c>
      <c r="M19" s="105">
        <v>4322374.4822450578</v>
      </c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s="10" customFormat="1" x14ac:dyDescent="0.2">
      <c r="B20" s="122" t="s">
        <v>100</v>
      </c>
      <c r="C20" s="124">
        <v>1</v>
      </c>
      <c r="D20" s="122" t="s">
        <v>112</v>
      </c>
      <c r="E20" s="114">
        <v>2029</v>
      </c>
      <c r="F20" s="114">
        <v>2029</v>
      </c>
      <c r="G20" s="114">
        <v>2029</v>
      </c>
      <c r="H20" s="114">
        <v>50</v>
      </c>
      <c r="I20" s="56">
        <v>1</v>
      </c>
      <c r="J20" s="57">
        <v>45979704.884688705</v>
      </c>
      <c r="K20" s="105">
        <v>304770.17797596147</v>
      </c>
      <c r="L20" s="105">
        <v>540678.40015691228</v>
      </c>
      <c r="M20" s="105">
        <v>1838846.5297054031</v>
      </c>
      <c r="N20" s="105">
        <v>15373872.498268411</v>
      </c>
      <c r="O20" s="105">
        <v>27921537.278582022</v>
      </c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" customFormat="1" x14ac:dyDescent="0.2">
      <c r="B21" s="122" t="s">
        <v>100</v>
      </c>
      <c r="C21" s="124">
        <v>1</v>
      </c>
      <c r="D21" s="122" t="s">
        <v>122</v>
      </c>
      <c r="E21" s="114">
        <v>2028</v>
      </c>
      <c r="F21" s="125" t="e">
        <v>#N/A</v>
      </c>
      <c r="G21" s="114">
        <v>2028</v>
      </c>
      <c r="H21" s="114">
        <v>35</v>
      </c>
      <c r="I21" s="56">
        <v>1</v>
      </c>
      <c r="J21" s="57">
        <v>50949682.210000008</v>
      </c>
      <c r="K21" s="105">
        <v>290073.52279134013</v>
      </c>
      <c r="L21" s="105">
        <v>384387.044076366</v>
      </c>
      <c r="M21" s="105">
        <v>909168.76573292306</v>
      </c>
      <c r="N21" s="105">
        <v>11910563.816729208</v>
      </c>
      <c r="O21" s="105">
        <v>37455489.060670167</v>
      </c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B22" s="122" t="s">
        <v>100</v>
      </c>
      <c r="C22" s="124">
        <v>1</v>
      </c>
      <c r="D22" s="122" t="s">
        <v>114</v>
      </c>
      <c r="E22" s="114">
        <v>2029</v>
      </c>
      <c r="F22" s="125" t="e">
        <v>#N/A</v>
      </c>
      <c r="G22" s="114">
        <v>2029</v>
      </c>
      <c r="H22" s="114">
        <v>35</v>
      </c>
      <c r="I22" s="56">
        <v>1</v>
      </c>
      <c r="J22" s="57">
        <v>27991844.689999998</v>
      </c>
      <c r="K22" s="105">
        <v>176326.03594953808</v>
      </c>
      <c r="L22" s="105">
        <v>302125.58516439761</v>
      </c>
      <c r="M22" s="105">
        <v>916273.63369533548</v>
      </c>
      <c r="N22" s="105">
        <v>10037009.391649535</v>
      </c>
      <c r="O22" s="105">
        <v>16560110.043541193</v>
      </c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</row>
    <row r="23" spans="1:30" x14ac:dyDescent="0.2">
      <c r="B23" s="123" t="s">
        <v>100</v>
      </c>
      <c r="C23" s="126">
        <v>2</v>
      </c>
      <c r="D23" s="123" t="s">
        <v>164</v>
      </c>
      <c r="E23" s="115">
        <v>2030</v>
      </c>
      <c r="F23" s="127" t="e">
        <v>#N/A</v>
      </c>
      <c r="G23" s="115">
        <v>2030</v>
      </c>
      <c r="H23" s="115">
        <v>40</v>
      </c>
      <c r="I23" s="58">
        <v>1</v>
      </c>
      <c r="J23" s="59">
        <v>19661063</v>
      </c>
      <c r="K23" s="105">
        <v>1047577</v>
      </c>
      <c r="L23" s="105">
        <v>6968417</v>
      </c>
      <c r="M23" s="105">
        <v>11645069</v>
      </c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</row>
    <row r="24" spans="1:30" x14ac:dyDescent="0.2">
      <c r="B24" s="122" t="s">
        <v>101</v>
      </c>
      <c r="C24" s="124">
        <v>1</v>
      </c>
      <c r="D24" s="122" t="s">
        <v>109</v>
      </c>
      <c r="E24" s="114">
        <v>2026</v>
      </c>
      <c r="F24" s="114">
        <v>2026</v>
      </c>
      <c r="G24" s="114">
        <v>2026</v>
      </c>
      <c r="H24" s="114">
        <v>40</v>
      </c>
      <c r="I24" s="56">
        <v>1</v>
      </c>
      <c r="J24" s="57">
        <v>8172179.7299999995</v>
      </c>
      <c r="K24" s="105">
        <v>562958.65784328035</v>
      </c>
      <c r="L24" s="105">
        <v>3286846.5899116616</v>
      </c>
      <c r="M24" s="105">
        <v>4322374.4822450578</v>
      </c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</row>
    <row r="25" spans="1:30" x14ac:dyDescent="0.2">
      <c r="B25" s="122" t="s">
        <v>101</v>
      </c>
      <c r="C25" s="124">
        <v>1</v>
      </c>
      <c r="D25" s="122" t="s">
        <v>113</v>
      </c>
      <c r="E25" s="114">
        <v>2029</v>
      </c>
      <c r="F25" s="114">
        <v>2029</v>
      </c>
      <c r="G25" s="114">
        <v>2029</v>
      </c>
      <c r="H25" s="114">
        <v>50</v>
      </c>
      <c r="I25" s="56">
        <v>1</v>
      </c>
      <c r="J25" s="57">
        <v>62070491.370000012</v>
      </c>
      <c r="K25" s="105">
        <v>320034.00319034554</v>
      </c>
      <c r="L25" s="105">
        <v>571518.41881557018</v>
      </c>
      <c r="M25" s="105">
        <v>1782611.1820711612</v>
      </c>
      <c r="N25" s="105">
        <v>15944119.00112237</v>
      </c>
      <c r="O25" s="105">
        <v>38721538.835559972</v>
      </c>
      <c r="P25" s="105">
        <v>4730669.92924059</v>
      </c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</row>
    <row r="26" spans="1:30" x14ac:dyDescent="0.2">
      <c r="B26" s="122" t="s">
        <v>101</v>
      </c>
      <c r="C26" s="124">
        <v>1</v>
      </c>
      <c r="D26" s="122" t="s">
        <v>114</v>
      </c>
      <c r="E26" s="114">
        <v>2028</v>
      </c>
      <c r="F26" s="125" t="e">
        <v>#N/A</v>
      </c>
      <c r="G26" s="114">
        <v>2028</v>
      </c>
      <c r="H26" s="114">
        <v>35</v>
      </c>
      <c r="I26" s="56">
        <v>1</v>
      </c>
      <c r="J26" s="57">
        <v>27991844.689999998</v>
      </c>
      <c r="K26" s="105">
        <v>176326.03594953808</v>
      </c>
      <c r="L26" s="105">
        <v>302125.58516439761</v>
      </c>
      <c r="M26" s="105">
        <v>916273.63369533548</v>
      </c>
      <c r="N26" s="105">
        <v>10037009.391649535</v>
      </c>
      <c r="O26" s="105">
        <v>16560110.043541193</v>
      </c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</row>
    <row r="27" spans="1:30" x14ac:dyDescent="0.2">
      <c r="B27" s="123" t="s">
        <v>101</v>
      </c>
      <c r="C27" s="126">
        <v>2</v>
      </c>
      <c r="D27" s="123" t="s">
        <v>164</v>
      </c>
      <c r="E27" s="115">
        <v>2030</v>
      </c>
      <c r="F27" s="127" t="e">
        <v>#N/A</v>
      </c>
      <c r="G27" s="115">
        <v>2030</v>
      </c>
      <c r="H27" s="115">
        <v>40</v>
      </c>
      <c r="I27" s="58">
        <v>1</v>
      </c>
      <c r="J27" s="59">
        <v>19661063</v>
      </c>
      <c r="K27" s="105">
        <v>1047577</v>
      </c>
      <c r="L27" s="105">
        <v>6968417</v>
      </c>
      <c r="M27" s="105">
        <v>11645069</v>
      </c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</row>
    <row r="28" spans="1:30" x14ac:dyDescent="0.2">
      <c r="B28" s="122" t="s">
        <v>102</v>
      </c>
      <c r="C28" s="124">
        <v>1</v>
      </c>
      <c r="D28" s="122" t="s">
        <v>109</v>
      </c>
      <c r="E28" s="114">
        <v>2026</v>
      </c>
      <c r="F28" s="125">
        <v>2026</v>
      </c>
      <c r="G28" s="114">
        <v>2026</v>
      </c>
      <c r="H28" s="114">
        <v>40</v>
      </c>
      <c r="I28" s="56">
        <v>1</v>
      </c>
      <c r="J28" s="57">
        <v>8172179.7299999995</v>
      </c>
      <c r="K28" s="105">
        <v>562958.65784328035</v>
      </c>
      <c r="L28" s="105">
        <v>3286846.5899116616</v>
      </c>
      <c r="M28" s="105">
        <v>4322374.4822450578</v>
      </c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</row>
    <row r="29" spans="1:30" x14ac:dyDescent="0.2">
      <c r="B29" s="122" t="s">
        <v>102</v>
      </c>
      <c r="C29" s="124">
        <v>1</v>
      </c>
      <c r="D29" s="122" t="s">
        <v>112</v>
      </c>
      <c r="E29" s="114">
        <v>2029</v>
      </c>
      <c r="F29" s="114">
        <v>2029</v>
      </c>
      <c r="G29" s="114">
        <v>2029</v>
      </c>
      <c r="H29" s="114">
        <v>50</v>
      </c>
      <c r="I29" s="56">
        <v>1</v>
      </c>
      <c r="J29" s="57">
        <v>45979704.884688705</v>
      </c>
      <c r="K29" s="105">
        <v>304770.17797596147</v>
      </c>
      <c r="L29" s="105">
        <v>540678.40015691228</v>
      </c>
      <c r="M29" s="105">
        <v>1838846.5297054031</v>
      </c>
      <c r="N29" s="105">
        <v>15373872.498268411</v>
      </c>
      <c r="O29" s="105">
        <v>27921537.278582022</v>
      </c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</row>
    <row r="30" spans="1:30" x14ac:dyDescent="0.2">
      <c r="B30" s="122" t="s">
        <v>102</v>
      </c>
      <c r="C30" s="124">
        <v>1</v>
      </c>
      <c r="D30" s="122" t="s">
        <v>115</v>
      </c>
      <c r="E30" s="114">
        <v>2028</v>
      </c>
      <c r="F30" s="125" t="e">
        <v>#N/A</v>
      </c>
      <c r="G30" s="114">
        <v>2028</v>
      </c>
      <c r="H30" s="114">
        <v>35</v>
      </c>
      <c r="I30" s="56">
        <v>1</v>
      </c>
      <c r="J30" s="57">
        <v>50949682.210000008</v>
      </c>
      <c r="K30" s="105">
        <v>290073.52279134013</v>
      </c>
      <c r="L30" s="105">
        <v>384387.044076366</v>
      </c>
      <c r="M30" s="105">
        <v>909168.76573292306</v>
      </c>
      <c r="N30" s="105">
        <v>11910563.816729208</v>
      </c>
      <c r="O30" s="105">
        <v>37455489.060670167</v>
      </c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</row>
    <row r="31" spans="1:30" x14ac:dyDescent="0.2">
      <c r="A31" s="26"/>
      <c r="B31" s="123" t="s">
        <v>102</v>
      </c>
      <c r="C31" s="126">
        <v>2</v>
      </c>
      <c r="D31" s="123" t="s">
        <v>116</v>
      </c>
      <c r="E31" s="115">
        <v>2030</v>
      </c>
      <c r="F31" s="127" t="e">
        <v>#N/A</v>
      </c>
      <c r="G31" s="115">
        <v>2030</v>
      </c>
      <c r="H31" s="115">
        <v>50</v>
      </c>
      <c r="I31" s="58">
        <v>1</v>
      </c>
      <c r="J31" s="59">
        <v>67112099.469999999</v>
      </c>
      <c r="K31" s="105">
        <v>280164.99313624977</v>
      </c>
      <c r="L31" s="105">
        <v>581512.83897542977</v>
      </c>
      <c r="M31" s="105">
        <v>2019198.382157</v>
      </c>
      <c r="N31" s="105">
        <v>19947050.723129183</v>
      </c>
      <c r="O31" s="105">
        <v>42769235.622012779</v>
      </c>
      <c r="P31" s="105">
        <v>1514936.9105893557</v>
      </c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</row>
    <row r="32" spans="1:30" x14ac:dyDescent="0.2">
      <c r="A32" s="10"/>
      <c r="B32" s="122" t="s">
        <v>103</v>
      </c>
      <c r="C32" s="124">
        <v>1</v>
      </c>
      <c r="D32" s="122" t="s">
        <v>109</v>
      </c>
      <c r="E32" s="114">
        <v>2026</v>
      </c>
      <c r="F32" s="125">
        <v>2026</v>
      </c>
      <c r="G32" s="114">
        <v>2026</v>
      </c>
      <c r="H32" s="114">
        <v>40</v>
      </c>
      <c r="I32" s="56">
        <v>1</v>
      </c>
      <c r="J32" s="57">
        <v>8172179.7299999995</v>
      </c>
      <c r="K32" s="105">
        <v>562958.65784328035</v>
      </c>
      <c r="L32" s="105">
        <v>3286846.5899116616</v>
      </c>
      <c r="M32" s="105">
        <v>4322374.4822450578</v>
      </c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</row>
    <row r="33" spans="1:30" x14ac:dyDescent="0.2">
      <c r="A33" s="10"/>
      <c r="B33" s="122" t="s">
        <v>103</v>
      </c>
      <c r="C33" s="124">
        <v>1</v>
      </c>
      <c r="D33" s="122" t="s">
        <v>117</v>
      </c>
      <c r="E33" s="114">
        <v>2029</v>
      </c>
      <c r="F33" s="114">
        <v>2029</v>
      </c>
      <c r="G33" s="114">
        <v>2029</v>
      </c>
      <c r="H33" s="114">
        <v>50</v>
      </c>
      <c r="I33" s="56">
        <v>1</v>
      </c>
      <c r="J33" s="57">
        <v>126867927.17999999</v>
      </c>
      <c r="K33" s="105">
        <v>367611.55494976975</v>
      </c>
      <c r="L33" s="105">
        <v>900058.03321340622</v>
      </c>
      <c r="M33" s="105">
        <v>3182788.6187264519</v>
      </c>
      <c r="N33" s="105">
        <v>20107254.89472688</v>
      </c>
      <c r="O33" s="105">
        <v>99355949.459276319</v>
      </c>
      <c r="P33" s="105">
        <v>2954264.6191071668</v>
      </c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</row>
    <row r="34" spans="1:30" x14ac:dyDescent="0.2">
      <c r="A34" s="10"/>
      <c r="B34" s="122" t="s">
        <v>103</v>
      </c>
      <c r="C34" s="124">
        <v>1</v>
      </c>
      <c r="D34" s="122" t="s">
        <v>122</v>
      </c>
      <c r="E34" s="114">
        <v>2028</v>
      </c>
      <c r="F34" s="125" t="e">
        <v>#N/A</v>
      </c>
      <c r="G34" s="114">
        <v>2028</v>
      </c>
      <c r="H34" s="114">
        <v>35</v>
      </c>
      <c r="I34" s="56">
        <v>1</v>
      </c>
      <c r="J34" s="57">
        <v>50949682.210000008</v>
      </c>
      <c r="K34" s="105">
        <v>290073.52279134013</v>
      </c>
      <c r="L34" s="105">
        <v>384387.044076366</v>
      </c>
      <c r="M34" s="105">
        <v>909168.76573292306</v>
      </c>
      <c r="N34" s="105">
        <v>11910563.816729208</v>
      </c>
      <c r="O34" s="105">
        <v>37455489.060670167</v>
      </c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</row>
    <row r="35" spans="1:30" x14ac:dyDescent="0.2">
      <c r="A35" s="10"/>
      <c r="B35" s="122" t="s">
        <v>103</v>
      </c>
      <c r="C35" s="124">
        <v>1</v>
      </c>
      <c r="D35" s="122" t="s">
        <v>114</v>
      </c>
      <c r="E35" s="114">
        <v>2028</v>
      </c>
      <c r="F35" s="125" t="e">
        <v>#N/A</v>
      </c>
      <c r="G35" s="114">
        <v>2028</v>
      </c>
      <c r="H35" s="114">
        <v>35</v>
      </c>
      <c r="I35" s="56">
        <v>1</v>
      </c>
      <c r="J35" s="57">
        <v>27991844.689999998</v>
      </c>
      <c r="K35" s="105">
        <v>176326.03594953808</v>
      </c>
      <c r="L35" s="105">
        <v>302125.58516439761</v>
      </c>
      <c r="M35" s="105">
        <v>916273.63369533548</v>
      </c>
      <c r="N35" s="105">
        <v>10037009.391649535</v>
      </c>
      <c r="O35" s="105">
        <v>16560110.043541193</v>
      </c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</row>
    <row r="36" spans="1:30" x14ac:dyDescent="0.2">
      <c r="A36" s="10"/>
      <c r="B36" s="123" t="s">
        <v>103</v>
      </c>
      <c r="C36" s="126">
        <v>2</v>
      </c>
      <c r="D36" s="123" t="s">
        <v>164</v>
      </c>
      <c r="E36" s="115">
        <v>2030</v>
      </c>
      <c r="F36" s="127" t="e">
        <v>#N/A</v>
      </c>
      <c r="G36" s="115">
        <v>2030</v>
      </c>
      <c r="H36" s="115">
        <v>40</v>
      </c>
      <c r="I36" s="58">
        <v>1</v>
      </c>
      <c r="J36" s="59">
        <v>19661063</v>
      </c>
      <c r="K36" s="105">
        <v>1047577</v>
      </c>
      <c r="L36" s="105">
        <v>6968417</v>
      </c>
      <c r="M36" s="105">
        <v>11645069</v>
      </c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</row>
    <row r="37" spans="1:30" x14ac:dyDescent="0.2">
      <c r="A37" s="10"/>
      <c r="B37" s="122" t="s">
        <v>104</v>
      </c>
      <c r="C37" s="124">
        <v>1</v>
      </c>
      <c r="D37" s="122" t="s">
        <v>109</v>
      </c>
      <c r="E37" s="114">
        <v>2026</v>
      </c>
      <c r="F37" s="125">
        <v>2026</v>
      </c>
      <c r="G37" s="114">
        <v>2026</v>
      </c>
      <c r="H37" s="114">
        <v>40</v>
      </c>
      <c r="I37" s="56">
        <v>1</v>
      </c>
      <c r="J37" s="57">
        <v>8172179.7299999995</v>
      </c>
      <c r="K37" s="105">
        <v>562958.65784328035</v>
      </c>
      <c r="L37" s="105">
        <v>3286846.5899116616</v>
      </c>
      <c r="M37" s="105">
        <v>4322374.4822450578</v>
      </c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x14ac:dyDescent="0.2">
      <c r="A38" s="10"/>
      <c r="B38" s="122" t="s">
        <v>104</v>
      </c>
      <c r="C38" s="124">
        <v>1</v>
      </c>
      <c r="D38" s="122" t="s">
        <v>118</v>
      </c>
      <c r="E38" s="114">
        <v>2026</v>
      </c>
      <c r="F38" s="125">
        <v>2026</v>
      </c>
      <c r="G38" s="114">
        <v>2026</v>
      </c>
      <c r="H38" s="114">
        <v>50</v>
      </c>
      <c r="I38" s="56">
        <v>1</v>
      </c>
      <c r="J38" s="57">
        <v>86418857.860000014</v>
      </c>
      <c r="K38" s="105">
        <v>1041254.0248065903</v>
      </c>
      <c r="L38" s="105">
        <v>2755096.8880457319</v>
      </c>
      <c r="M38" s="105">
        <v>21687177.713019524</v>
      </c>
      <c r="N38" s="105">
        <v>60935329.234128162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x14ac:dyDescent="0.2">
      <c r="A39" s="10"/>
      <c r="B39" s="122" t="s">
        <v>104</v>
      </c>
      <c r="C39" s="124">
        <v>1</v>
      </c>
      <c r="D39" s="122" t="s">
        <v>114</v>
      </c>
      <c r="E39" s="114">
        <v>2028</v>
      </c>
      <c r="F39" s="125" t="e">
        <v>#N/A</v>
      </c>
      <c r="G39" s="114">
        <v>2028</v>
      </c>
      <c r="H39" s="114">
        <v>35</v>
      </c>
      <c r="I39" s="56">
        <v>1</v>
      </c>
      <c r="J39" s="57">
        <v>27991844.689999998</v>
      </c>
      <c r="K39" s="105">
        <v>176326.03594953808</v>
      </c>
      <c r="L39" s="105">
        <v>302125.58516439761</v>
      </c>
      <c r="M39" s="105">
        <v>916273.63369533548</v>
      </c>
      <c r="N39" s="105">
        <v>10037009.391649535</v>
      </c>
      <c r="O39" s="105">
        <v>16560110.043541193</v>
      </c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x14ac:dyDescent="0.2">
      <c r="A40" s="10"/>
      <c r="B40" s="123" t="s">
        <v>104</v>
      </c>
      <c r="C40" s="126">
        <v>2</v>
      </c>
      <c r="D40" s="123" t="s">
        <v>165</v>
      </c>
      <c r="E40" s="115">
        <v>2030</v>
      </c>
      <c r="F40" s="127" t="e">
        <v>#N/A</v>
      </c>
      <c r="G40" s="115">
        <v>2030</v>
      </c>
      <c r="H40" s="115">
        <v>40</v>
      </c>
      <c r="I40" s="58">
        <v>1</v>
      </c>
      <c r="J40" s="59">
        <v>19661063</v>
      </c>
      <c r="K40" s="105">
        <v>1047577</v>
      </c>
      <c r="L40" s="105">
        <v>6968417</v>
      </c>
      <c r="M40" s="105">
        <v>11645069</v>
      </c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x14ac:dyDescent="0.2">
      <c r="A41" s="10"/>
      <c r="B41" s="122" t="s">
        <v>105</v>
      </c>
      <c r="C41" s="124">
        <v>1</v>
      </c>
      <c r="D41" s="122" t="s">
        <v>109</v>
      </c>
      <c r="E41" s="114">
        <v>2026</v>
      </c>
      <c r="F41" s="125">
        <v>2026</v>
      </c>
      <c r="G41" s="114">
        <v>2026</v>
      </c>
      <c r="H41" s="114">
        <v>40</v>
      </c>
      <c r="I41" s="56">
        <v>1</v>
      </c>
      <c r="J41" s="57">
        <v>8172179.7299999995</v>
      </c>
      <c r="K41" s="105">
        <v>562958.65784328035</v>
      </c>
      <c r="L41" s="105">
        <v>3286846.5899116616</v>
      </c>
      <c r="M41" s="105">
        <v>4322374.4822450578</v>
      </c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x14ac:dyDescent="0.2">
      <c r="A42" s="10"/>
      <c r="B42" s="122" t="s">
        <v>105</v>
      </c>
      <c r="C42" s="124">
        <v>1</v>
      </c>
      <c r="D42" s="122" t="s">
        <v>118</v>
      </c>
      <c r="E42" s="114">
        <v>2026</v>
      </c>
      <c r="F42" s="125">
        <v>2026</v>
      </c>
      <c r="G42" s="114">
        <v>2026</v>
      </c>
      <c r="H42" s="114">
        <v>50</v>
      </c>
      <c r="I42" s="56">
        <v>1</v>
      </c>
      <c r="J42" s="57">
        <v>86418857.860000014</v>
      </c>
      <c r="K42" s="105">
        <v>1041254.0248065903</v>
      </c>
      <c r="L42" s="105">
        <v>2755096.8880457319</v>
      </c>
      <c r="M42" s="105">
        <v>21687177.713019524</v>
      </c>
      <c r="N42" s="105">
        <v>60935329.234128162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x14ac:dyDescent="0.2">
      <c r="A43" s="10"/>
      <c r="B43" s="122" t="s">
        <v>105</v>
      </c>
      <c r="C43" s="124">
        <v>1</v>
      </c>
      <c r="D43" s="122" t="s">
        <v>114</v>
      </c>
      <c r="E43" s="114">
        <v>2028</v>
      </c>
      <c r="F43" s="125" t="e">
        <v>#N/A</v>
      </c>
      <c r="G43" s="114">
        <v>2028</v>
      </c>
      <c r="H43" s="114">
        <v>35</v>
      </c>
      <c r="I43" s="56">
        <v>1</v>
      </c>
      <c r="J43" s="57">
        <v>27991844.689999998</v>
      </c>
      <c r="K43" s="105">
        <v>176326.03594953808</v>
      </c>
      <c r="L43" s="105">
        <v>302125.58516439761</v>
      </c>
      <c r="M43" s="105">
        <v>916273.63369533548</v>
      </c>
      <c r="N43" s="105">
        <v>10037009.391649535</v>
      </c>
      <c r="O43" s="105">
        <v>16560110.043541193</v>
      </c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x14ac:dyDescent="0.2">
      <c r="A44" s="10"/>
      <c r="B44" s="123" t="s">
        <v>105</v>
      </c>
      <c r="C44" s="126">
        <v>2</v>
      </c>
      <c r="D44" s="123" t="s">
        <v>166</v>
      </c>
      <c r="E44" s="115">
        <v>2030</v>
      </c>
      <c r="F44" s="127" t="e">
        <v>#N/A</v>
      </c>
      <c r="G44" s="115">
        <v>2030</v>
      </c>
      <c r="H44" s="115">
        <v>20</v>
      </c>
      <c r="I44" s="58">
        <v>1</v>
      </c>
      <c r="J44" s="59"/>
      <c r="K44" s="208" t="s">
        <v>190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x14ac:dyDescent="0.2">
      <c r="A45" s="10"/>
      <c r="B45" s="122" t="s">
        <v>106</v>
      </c>
      <c r="C45" s="124">
        <v>1</v>
      </c>
      <c r="D45" s="122" t="s">
        <v>109</v>
      </c>
      <c r="E45" s="114">
        <v>2026</v>
      </c>
      <c r="F45" s="114">
        <v>2026</v>
      </c>
      <c r="G45" s="114">
        <v>2026</v>
      </c>
      <c r="H45" s="114">
        <v>40</v>
      </c>
      <c r="I45" s="56">
        <v>1</v>
      </c>
      <c r="J45" s="57">
        <v>8172179.7299999995</v>
      </c>
      <c r="K45" s="105">
        <v>562958.65784328035</v>
      </c>
      <c r="L45" s="105">
        <v>3286846.5899116616</v>
      </c>
      <c r="M45" s="105">
        <v>4322374.4822450578</v>
      </c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10"/>
      <c r="B46" s="122" t="s">
        <v>106</v>
      </c>
      <c r="C46" s="124">
        <v>1</v>
      </c>
      <c r="D46" s="122" t="s">
        <v>118</v>
      </c>
      <c r="E46" s="114">
        <v>2026</v>
      </c>
      <c r="F46" s="114">
        <v>2026</v>
      </c>
      <c r="G46" s="114">
        <v>2026</v>
      </c>
      <c r="H46" s="114">
        <v>50</v>
      </c>
      <c r="I46" s="56">
        <v>1</v>
      </c>
      <c r="J46" s="57">
        <v>86418857.860000014</v>
      </c>
      <c r="K46" s="105">
        <v>1041254.0248065903</v>
      </c>
      <c r="L46" s="105">
        <v>2755096.8880457319</v>
      </c>
      <c r="M46" s="105">
        <v>21687177.713019524</v>
      </c>
      <c r="N46" s="105">
        <v>60935329.234128162</v>
      </c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x14ac:dyDescent="0.2">
      <c r="A47" s="10"/>
      <c r="B47" s="123" t="s">
        <v>106</v>
      </c>
      <c r="C47" s="126">
        <v>2</v>
      </c>
      <c r="D47" s="123" t="s">
        <v>116</v>
      </c>
      <c r="E47" s="115">
        <v>2030</v>
      </c>
      <c r="F47" s="127" t="e">
        <v>#N/A</v>
      </c>
      <c r="G47" s="115">
        <v>2030</v>
      </c>
      <c r="H47" s="115">
        <v>50</v>
      </c>
      <c r="I47" s="58">
        <v>1</v>
      </c>
      <c r="J47" s="59">
        <v>67112099.469999999</v>
      </c>
      <c r="K47" s="105">
        <v>280164.99313624977</v>
      </c>
      <c r="L47" s="105">
        <v>581512.83897542977</v>
      </c>
      <c r="M47" s="105">
        <v>2019198.382157</v>
      </c>
      <c r="N47" s="105">
        <v>19947050.723129183</v>
      </c>
      <c r="O47" s="105">
        <v>42769235.622012779</v>
      </c>
      <c r="P47" s="105">
        <v>1514936.9105893557</v>
      </c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x14ac:dyDescent="0.2">
      <c r="A48" s="10"/>
      <c r="B48" s="122" t="s">
        <v>119</v>
      </c>
      <c r="C48" s="124">
        <v>1</v>
      </c>
      <c r="D48" s="122" t="s">
        <v>109</v>
      </c>
      <c r="E48" s="114">
        <v>2026</v>
      </c>
      <c r="F48" s="114">
        <v>2026</v>
      </c>
      <c r="G48" s="114">
        <v>2026</v>
      </c>
      <c r="H48" s="114">
        <v>40</v>
      </c>
      <c r="I48" s="56">
        <v>1</v>
      </c>
      <c r="J48" s="57">
        <v>8172179.7299999995</v>
      </c>
      <c r="K48" s="105">
        <v>562958.65784328035</v>
      </c>
      <c r="L48" s="105">
        <v>3286846.5899116616</v>
      </c>
      <c r="M48" s="105">
        <v>4322374.4822450578</v>
      </c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x14ac:dyDescent="0.2">
      <c r="A49" s="10"/>
      <c r="B49" s="122" t="s">
        <v>119</v>
      </c>
      <c r="C49" s="124">
        <v>1</v>
      </c>
      <c r="D49" s="122" t="s">
        <v>191</v>
      </c>
      <c r="E49" s="208" t="s">
        <v>190</v>
      </c>
      <c r="F49" s="114"/>
      <c r="G49" s="114"/>
      <c r="H49" s="114"/>
      <c r="I49" s="56">
        <v>0</v>
      </c>
      <c r="J49" s="57"/>
      <c r="K49" s="208" t="s">
        <v>190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x14ac:dyDescent="0.2">
      <c r="A50" s="10"/>
      <c r="B50" s="122" t="s">
        <v>119</v>
      </c>
      <c r="C50" s="124">
        <v>2</v>
      </c>
      <c r="D50" s="122" t="s">
        <v>118</v>
      </c>
      <c r="E50" s="114">
        <v>2030</v>
      </c>
      <c r="F50" s="125" t="e">
        <v>#N/A</v>
      </c>
      <c r="G50" s="114">
        <v>2030</v>
      </c>
      <c r="H50" s="114">
        <v>50</v>
      </c>
      <c r="I50" s="56">
        <v>1</v>
      </c>
      <c r="J50" s="57">
        <v>86418857.860000014</v>
      </c>
      <c r="K50" s="105">
        <v>1041254.0248065903</v>
      </c>
      <c r="L50" s="105">
        <v>2755096.8880457319</v>
      </c>
      <c r="M50" s="105">
        <v>21687177.713019524</v>
      </c>
      <c r="N50" s="105">
        <v>60935329.234128162</v>
      </c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x14ac:dyDescent="0.2">
      <c r="A51" s="10"/>
      <c r="B51" s="123" t="s">
        <v>119</v>
      </c>
      <c r="C51" s="126">
        <v>2</v>
      </c>
      <c r="D51" s="123" t="s">
        <v>114</v>
      </c>
      <c r="E51" s="172">
        <v>2030</v>
      </c>
      <c r="F51" s="127" t="e">
        <v>#N/A</v>
      </c>
      <c r="G51" s="172">
        <v>2030</v>
      </c>
      <c r="H51" s="115">
        <v>35</v>
      </c>
      <c r="I51" s="58">
        <v>1</v>
      </c>
      <c r="J51" s="59">
        <v>27991844.689999998</v>
      </c>
      <c r="K51" s="105">
        <v>176326.03594953808</v>
      </c>
      <c r="L51" s="105">
        <v>302125.58516439761</v>
      </c>
      <c r="M51" s="105">
        <v>916273.63369533548</v>
      </c>
      <c r="N51" s="105">
        <v>10037009.391649535</v>
      </c>
      <c r="O51" s="105">
        <v>16560110.043541193</v>
      </c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x14ac:dyDescent="0.2">
      <c r="A52" s="10"/>
      <c r="B52" s="122" t="s">
        <v>120</v>
      </c>
      <c r="C52" s="124">
        <v>1</v>
      </c>
      <c r="D52" s="122" t="s">
        <v>109</v>
      </c>
      <c r="E52" s="116">
        <v>2026</v>
      </c>
      <c r="F52" s="116">
        <v>2026</v>
      </c>
      <c r="G52" s="116">
        <v>2026</v>
      </c>
      <c r="H52" s="116">
        <v>40</v>
      </c>
      <c r="I52" s="56">
        <v>1</v>
      </c>
      <c r="J52" s="57">
        <v>8172179.7299999995</v>
      </c>
      <c r="K52" s="105">
        <v>562958.65784328035</v>
      </c>
      <c r="L52" s="105">
        <v>3286846.5899116616</v>
      </c>
      <c r="M52" s="105">
        <v>4322374.4822450578</v>
      </c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75" customFormat="1" x14ac:dyDescent="0.2">
      <c r="A53" s="10"/>
      <c r="B53" s="122" t="s">
        <v>120</v>
      </c>
      <c r="C53" s="124">
        <v>1</v>
      </c>
      <c r="D53" s="122" t="s">
        <v>192</v>
      </c>
      <c r="E53" s="208" t="s">
        <v>190</v>
      </c>
      <c r="F53" s="116"/>
      <c r="G53" s="116"/>
      <c r="H53" s="116"/>
      <c r="I53" s="56">
        <v>0</v>
      </c>
      <c r="J53" s="57"/>
      <c r="K53" s="208" t="s">
        <v>190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s="75" customFormat="1" x14ac:dyDescent="0.2">
      <c r="A54" s="10"/>
      <c r="B54" s="122" t="s">
        <v>120</v>
      </c>
      <c r="C54" s="124">
        <v>2</v>
      </c>
      <c r="D54" s="122" t="s">
        <v>118</v>
      </c>
      <c r="E54" s="116">
        <v>2030</v>
      </c>
      <c r="F54" s="125" t="e">
        <v>#N/A</v>
      </c>
      <c r="G54" s="114">
        <v>2030</v>
      </c>
      <c r="H54" s="116">
        <v>50</v>
      </c>
      <c r="I54" s="56">
        <v>1</v>
      </c>
      <c r="J54" s="91">
        <v>86418857.860000014</v>
      </c>
      <c r="K54" s="173">
        <v>1041254.0248065903</v>
      </c>
      <c r="L54" s="105">
        <v>2755096.8880457319</v>
      </c>
      <c r="M54" s="105">
        <v>21687177.713019524</v>
      </c>
      <c r="N54" s="105">
        <v>60935329.234128162</v>
      </c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</row>
    <row r="55" spans="1:30" s="75" customFormat="1" x14ac:dyDescent="0.2">
      <c r="A55" s="10"/>
      <c r="B55" s="123" t="s">
        <v>120</v>
      </c>
      <c r="C55" s="126">
        <v>2</v>
      </c>
      <c r="D55" s="123" t="s">
        <v>114</v>
      </c>
      <c r="E55" s="172">
        <v>2030</v>
      </c>
      <c r="F55" s="127" t="e">
        <v>#N/A</v>
      </c>
      <c r="G55" s="172">
        <v>2030</v>
      </c>
      <c r="H55" s="172">
        <v>35</v>
      </c>
      <c r="I55" s="58">
        <v>1</v>
      </c>
      <c r="J55" s="59">
        <v>27991844.689999998</v>
      </c>
      <c r="K55" s="105">
        <v>176326.03594953808</v>
      </c>
      <c r="L55" s="105">
        <v>302125.58516439761</v>
      </c>
      <c r="M55" s="105">
        <v>916273.63369533548</v>
      </c>
      <c r="N55" s="105">
        <v>10037009.391649535</v>
      </c>
      <c r="O55" s="105">
        <v>16560110.043541193</v>
      </c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</row>
    <row r="56" spans="1:30" s="75" customFormat="1" x14ac:dyDescent="0.2">
      <c r="A56" s="10"/>
      <c r="B56" s="122" t="s">
        <v>161</v>
      </c>
      <c r="C56" s="124">
        <v>1</v>
      </c>
      <c r="D56" s="122" t="s">
        <v>109</v>
      </c>
      <c r="E56" s="116">
        <v>2026</v>
      </c>
      <c r="F56" s="116">
        <v>2026</v>
      </c>
      <c r="G56" s="116">
        <v>2026</v>
      </c>
      <c r="H56" s="116">
        <v>40</v>
      </c>
      <c r="I56" s="56">
        <v>1</v>
      </c>
      <c r="J56" s="57">
        <v>8172179.7299999995</v>
      </c>
      <c r="K56" s="105">
        <v>562958.65784328035</v>
      </c>
      <c r="L56" s="105">
        <v>3286846.5899116616</v>
      </c>
      <c r="M56" s="105">
        <v>4322374.4822450578</v>
      </c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</row>
    <row r="57" spans="1:30" s="75" customFormat="1" x14ac:dyDescent="0.2">
      <c r="A57" s="10"/>
      <c r="B57" s="122" t="s">
        <v>161</v>
      </c>
      <c r="C57" s="124">
        <v>1</v>
      </c>
      <c r="D57" s="122" t="s">
        <v>191</v>
      </c>
      <c r="E57" s="208" t="s">
        <v>190</v>
      </c>
      <c r="F57" s="116"/>
      <c r="G57" s="116"/>
      <c r="H57" s="114"/>
      <c r="I57" s="56">
        <v>0</v>
      </c>
      <c r="J57" s="57"/>
      <c r="K57" s="208" t="s">
        <v>190</v>
      </c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</row>
    <row r="58" spans="1:30" s="75" customFormat="1" x14ac:dyDescent="0.2">
      <c r="A58" s="10"/>
      <c r="B58" s="122" t="s">
        <v>161</v>
      </c>
      <c r="C58" s="124">
        <v>2</v>
      </c>
      <c r="D58" s="122" t="s">
        <v>118</v>
      </c>
      <c r="E58" s="116">
        <v>2030</v>
      </c>
      <c r="F58" s="125" t="e">
        <v>#N/A</v>
      </c>
      <c r="G58" s="114">
        <v>2030</v>
      </c>
      <c r="H58" s="114">
        <v>50</v>
      </c>
      <c r="I58" s="56">
        <v>1</v>
      </c>
      <c r="J58" s="84">
        <v>86418857.860000014</v>
      </c>
      <c r="K58" s="105">
        <v>1041254.0248065903</v>
      </c>
      <c r="L58" s="105">
        <v>2755096.8880457319</v>
      </c>
      <c r="M58" s="105">
        <v>21687177.713019524</v>
      </c>
      <c r="N58" s="105">
        <v>60935329.234128162</v>
      </c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</row>
    <row r="59" spans="1:30" s="75" customFormat="1" ht="15" x14ac:dyDescent="0.2">
      <c r="A59" s="10"/>
      <c r="B59" s="122" t="s">
        <v>161</v>
      </c>
      <c r="C59" s="124">
        <v>2</v>
      </c>
      <c r="D59" s="122" t="s">
        <v>114</v>
      </c>
      <c r="E59" s="172">
        <v>2030</v>
      </c>
      <c r="F59" s="127" t="e">
        <v>#N/A</v>
      </c>
      <c r="G59" s="172">
        <v>2030</v>
      </c>
      <c r="H59" s="172">
        <v>35</v>
      </c>
      <c r="I59" s="58">
        <v>1</v>
      </c>
      <c r="J59" s="85">
        <v>27991844.689999998</v>
      </c>
      <c r="K59" s="105">
        <v>176326.03594953808</v>
      </c>
      <c r="L59" s="105">
        <v>302125.58516439761</v>
      </c>
      <c r="M59" s="105">
        <v>916273.63369533548</v>
      </c>
      <c r="N59" s="105">
        <v>10037009.391649535</v>
      </c>
      <c r="O59" s="105">
        <v>16560110.043541193</v>
      </c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</row>
    <row r="60" spans="1:30" s="75" customFormat="1" ht="15.75" x14ac:dyDescent="0.25">
      <c r="A60" s="10"/>
      <c r="B60" s="9" t="s">
        <v>123</v>
      </c>
      <c r="C60" s="104"/>
      <c r="D60" s="104"/>
      <c r="E60" s="104"/>
      <c r="F60" s="104"/>
      <c r="G60" s="104"/>
      <c r="H60" s="104"/>
      <c r="I60" s="104"/>
      <c r="J60" s="57"/>
      <c r="K60" s="77"/>
      <c r="L60" s="77"/>
      <c r="M60" s="77"/>
      <c r="N60" s="77"/>
      <c r="O60" s="77"/>
      <c r="P60" s="77"/>
      <c r="Q60" s="77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</row>
    <row r="61" spans="1:30" s="75" customFormat="1" ht="15" x14ac:dyDescent="0.2">
      <c r="A61" s="10"/>
      <c r="B61" s="101" t="s">
        <v>99</v>
      </c>
      <c r="C61" s="102">
        <v>2</v>
      </c>
      <c r="D61" s="101" t="s">
        <v>111</v>
      </c>
      <c r="E61" s="101">
        <v>2030</v>
      </c>
      <c r="F61" s="98" t="e">
        <v>#N/A</v>
      </c>
      <c r="G61" s="101">
        <v>2030</v>
      </c>
      <c r="H61" s="101">
        <v>50</v>
      </c>
      <c r="I61" s="98">
        <v>1</v>
      </c>
      <c r="J61" s="57">
        <v>12600000</v>
      </c>
      <c r="K61" s="16">
        <v>0</v>
      </c>
      <c r="L61" s="16">
        <v>0</v>
      </c>
      <c r="M61" s="16">
        <v>0</v>
      </c>
      <c r="N61" s="111">
        <v>12600000</v>
      </c>
      <c r="O61" s="16">
        <v>0</v>
      </c>
      <c r="P61" s="16">
        <v>0</v>
      </c>
      <c r="Q61" s="77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</row>
    <row r="62" spans="1:30" s="75" customFormat="1" ht="15" x14ac:dyDescent="0.2">
      <c r="A62" s="10"/>
      <c r="B62" s="106" t="s">
        <v>100</v>
      </c>
      <c r="C62" s="107">
        <v>1</v>
      </c>
      <c r="D62" s="106" t="s">
        <v>112</v>
      </c>
      <c r="E62" s="106">
        <v>2029</v>
      </c>
      <c r="F62" s="106">
        <v>2029</v>
      </c>
      <c r="G62" s="106">
        <v>2029</v>
      </c>
      <c r="H62" s="106">
        <v>50</v>
      </c>
      <c r="I62" s="108">
        <v>1</v>
      </c>
      <c r="J62" s="57">
        <v>8100000</v>
      </c>
      <c r="K62" s="16">
        <v>0</v>
      </c>
      <c r="L62" s="16">
        <v>0</v>
      </c>
      <c r="M62" s="16">
        <v>0</v>
      </c>
      <c r="N62" s="112">
        <v>8100000</v>
      </c>
      <c r="O62" s="16">
        <v>0</v>
      </c>
      <c r="P62" s="16"/>
      <c r="Q62" s="110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</row>
    <row r="63" spans="1:30" s="79" customFormat="1" ht="15" x14ac:dyDescent="0.2">
      <c r="A63" s="10"/>
      <c r="B63" s="106" t="s">
        <v>101</v>
      </c>
      <c r="C63" s="107">
        <v>1</v>
      </c>
      <c r="D63" s="106" t="s">
        <v>113</v>
      </c>
      <c r="E63" s="106">
        <v>2029</v>
      </c>
      <c r="F63" s="106">
        <v>2029</v>
      </c>
      <c r="G63" s="106">
        <v>2029</v>
      </c>
      <c r="H63" s="106">
        <v>50</v>
      </c>
      <c r="I63" s="108">
        <v>1</v>
      </c>
      <c r="J63" s="57">
        <v>8100000</v>
      </c>
      <c r="K63" s="16">
        <v>0</v>
      </c>
      <c r="L63" s="16">
        <v>0</v>
      </c>
      <c r="M63" s="16">
        <v>0</v>
      </c>
      <c r="N63" s="112">
        <v>8100000</v>
      </c>
      <c r="O63" s="16">
        <v>0</v>
      </c>
      <c r="P63" s="16">
        <v>0</v>
      </c>
      <c r="Q63" s="110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</row>
    <row r="64" spans="1:30" s="79" customFormat="1" ht="15" x14ac:dyDescent="0.2">
      <c r="A64" s="10"/>
      <c r="B64" s="106" t="s">
        <v>102</v>
      </c>
      <c r="C64" s="107">
        <v>1</v>
      </c>
      <c r="D64" s="106" t="s">
        <v>112</v>
      </c>
      <c r="E64" s="106">
        <v>2029</v>
      </c>
      <c r="F64" s="106">
        <v>2029</v>
      </c>
      <c r="G64" s="106">
        <v>2029</v>
      </c>
      <c r="H64" s="106">
        <v>50</v>
      </c>
      <c r="I64" s="108">
        <v>1</v>
      </c>
      <c r="J64" s="57">
        <v>8100000</v>
      </c>
      <c r="K64" s="16">
        <v>0</v>
      </c>
      <c r="L64" s="16">
        <v>0</v>
      </c>
      <c r="M64" s="16">
        <v>0</v>
      </c>
      <c r="N64" s="112">
        <v>8100000</v>
      </c>
      <c r="O64" s="16">
        <v>0</v>
      </c>
      <c r="P64" s="16"/>
      <c r="Q64" s="110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</row>
    <row r="65" spans="1:30" s="79" customFormat="1" ht="15" x14ac:dyDescent="0.2">
      <c r="A65" s="10"/>
      <c r="B65" s="106" t="s">
        <v>102</v>
      </c>
      <c r="C65" s="107">
        <v>2</v>
      </c>
      <c r="D65" s="106" t="s">
        <v>116</v>
      </c>
      <c r="E65" s="106">
        <v>2030</v>
      </c>
      <c r="F65" s="106" t="e">
        <v>#N/A</v>
      </c>
      <c r="G65" s="106">
        <v>2030</v>
      </c>
      <c r="H65" s="106">
        <v>50</v>
      </c>
      <c r="I65" s="108">
        <v>1</v>
      </c>
      <c r="J65" s="57">
        <v>15800000</v>
      </c>
      <c r="K65" s="16">
        <v>0</v>
      </c>
      <c r="L65" s="16">
        <v>0</v>
      </c>
      <c r="M65" s="16">
        <v>0</v>
      </c>
      <c r="N65" s="112">
        <v>15800000</v>
      </c>
      <c r="O65" s="16">
        <v>0</v>
      </c>
      <c r="P65" s="16">
        <v>0</v>
      </c>
      <c r="Q65" s="110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</row>
    <row r="66" spans="1:30" s="79" customFormat="1" ht="15" x14ac:dyDescent="0.2">
      <c r="A66" s="10"/>
      <c r="B66" s="106" t="s">
        <v>103</v>
      </c>
      <c r="C66" s="107">
        <v>1</v>
      </c>
      <c r="D66" s="106" t="s">
        <v>117</v>
      </c>
      <c r="E66" s="106">
        <v>2029</v>
      </c>
      <c r="F66" s="106">
        <v>2029</v>
      </c>
      <c r="G66" s="106">
        <v>2029</v>
      </c>
      <c r="H66" s="106">
        <v>50</v>
      </c>
      <c r="I66" s="108">
        <v>1</v>
      </c>
      <c r="J66" s="57">
        <v>8100000</v>
      </c>
      <c r="K66" s="16">
        <v>0</v>
      </c>
      <c r="L66" s="16">
        <v>0</v>
      </c>
      <c r="M66" s="16">
        <v>0</v>
      </c>
      <c r="N66" s="112">
        <v>8100000</v>
      </c>
      <c r="O66" s="16">
        <v>0</v>
      </c>
      <c r="P66" s="16">
        <v>0</v>
      </c>
      <c r="Q66" s="110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</row>
    <row r="67" spans="1:30" s="79" customFormat="1" ht="15" x14ac:dyDescent="0.2">
      <c r="A67" s="10"/>
      <c r="B67" s="106" t="s">
        <v>106</v>
      </c>
      <c r="C67" s="107">
        <v>2</v>
      </c>
      <c r="D67" s="106" t="s">
        <v>116</v>
      </c>
      <c r="E67" s="106">
        <v>2030</v>
      </c>
      <c r="F67" s="106" t="e">
        <v>#N/A</v>
      </c>
      <c r="G67" s="106">
        <v>2030</v>
      </c>
      <c r="H67" s="106">
        <v>50</v>
      </c>
      <c r="I67" s="108">
        <v>1</v>
      </c>
      <c r="J67" s="57">
        <v>15800000</v>
      </c>
      <c r="K67" s="16">
        <v>0</v>
      </c>
      <c r="L67" s="16">
        <v>0</v>
      </c>
      <c r="M67" s="16">
        <v>0</v>
      </c>
      <c r="N67" s="112">
        <v>15800000</v>
      </c>
      <c r="O67" s="16">
        <v>0</v>
      </c>
      <c r="P67" s="16">
        <v>0</v>
      </c>
      <c r="Q67" s="110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</row>
    <row r="68" spans="1:30" s="75" customFormat="1" ht="15.75" x14ac:dyDescent="0.25">
      <c r="B68" s="8" t="s">
        <v>129</v>
      </c>
      <c r="C68" s="104"/>
      <c r="D68" s="9"/>
      <c r="E68" s="67"/>
      <c r="F68" s="67"/>
      <c r="G68" s="67"/>
      <c r="H68" s="9"/>
      <c r="I68" s="9"/>
      <c r="J68" s="57"/>
      <c r="K68" s="112"/>
      <c r="L68" s="112"/>
      <c r="M68" s="112"/>
      <c r="N68" s="112"/>
      <c r="O68" s="112"/>
      <c r="P68" s="112"/>
      <c r="Q68" s="110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</row>
    <row r="69" spans="1:30" s="75" customFormat="1" ht="15" x14ac:dyDescent="0.2">
      <c r="A69" s="10"/>
      <c r="B69" s="109" t="s">
        <v>99</v>
      </c>
      <c r="C69" s="107">
        <v>2</v>
      </c>
      <c r="D69" s="109" t="s">
        <v>111</v>
      </c>
      <c r="E69" s="106">
        <v>2030</v>
      </c>
      <c r="F69" s="106" t="e">
        <v>#N/A</v>
      </c>
      <c r="G69" s="106">
        <v>2030</v>
      </c>
      <c r="H69" s="106">
        <v>50</v>
      </c>
      <c r="I69" s="56">
        <v>1</v>
      </c>
      <c r="J69" s="57">
        <v>44720000</v>
      </c>
      <c r="K69" s="16">
        <v>0</v>
      </c>
      <c r="L69" s="16">
        <v>0</v>
      </c>
      <c r="M69" s="16">
        <v>0</v>
      </c>
      <c r="N69" s="16">
        <v>35000000</v>
      </c>
      <c r="O69" s="16">
        <v>9720000</v>
      </c>
      <c r="P69" s="16">
        <v>0</v>
      </c>
      <c r="Q69" s="77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</row>
    <row r="70" spans="1:30" s="75" customFormat="1" ht="15" x14ac:dyDescent="0.2">
      <c r="A70" s="10"/>
      <c r="B70" s="109" t="s">
        <v>100</v>
      </c>
      <c r="C70" s="107">
        <v>1</v>
      </c>
      <c r="D70" s="109" t="s">
        <v>112</v>
      </c>
      <c r="E70" s="106">
        <v>2029</v>
      </c>
      <c r="F70" s="106">
        <v>2029</v>
      </c>
      <c r="G70" s="106">
        <v>2029</v>
      </c>
      <c r="H70" s="106">
        <v>50</v>
      </c>
      <c r="I70" s="56">
        <v>1</v>
      </c>
      <c r="J70" s="57">
        <v>19200000</v>
      </c>
      <c r="K70" s="16">
        <v>0</v>
      </c>
      <c r="L70" s="16">
        <v>0</v>
      </c>
      <c r="M70" s="16">
        <v>0</v>
      </c>
      <c r="N70" s="16">
        <v>10000000</v>
      </c>
      <c r="O70" s="16">
        <v>9200000</v>
      </c>
      <c r="P70" s="16"/>
      <c r="Q70" s="77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</row>
    <row r="71" spans="1:30" s="75" customFormat="1" ht="15" x14ac:dyDescent="0.2">
      <c r="A71" s="10"/>
      <c r="B71" s="109" t="s">
        <v>101</v>
      </c>
      <c r="C71" s="107">
        <v>1</v>
      </c>
      <c r="D71" s="109" t="s">
        <v>113</v>
      </c>
      <c r="E71" s="106">
        <v>2029</v>
      </c>
      <c r="F71" s="106">
        <v>2029</v>
      </c>
      <c r="G71" s="106">
        <v>2029</v>
      </c>
      <c r="H71" s="106">
        <v>50</v>
      </c>
      <c r="I71" s="56">
        <v>1</v>
      </c>
      <c r="J71" s="57">
        <v>19200000</v>
      </c>
      <c r="K71" s="16">
        <v>0</v>
      </c>
      <c r="L71" s="16">
        <v>0</v>
      </c>
      <c r="M71" s="16">
        <v>0</v>
      </c>
      <c r="N71" s="16">
        <v>10000000</v>
      </c>
      <c r="O71" s="16">
        <v>9200000</v>
      </c>
      <c r="P71" s="16">
        <v>0</v>
      </c>
      <c r="Q71" s="77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</row>
    <row r="72" spans="1:30" s="75" customFormat="1" ht="15" x14ac:dyDescent="0.2">
      <c r="A72" s="10"/>
      <c r="B72" s="109" t="s">
        <v>102</v>
      </c>
      <c r="C72" s="107">
        <v>1</v>
      </c>
      <c r="D72" s="109" t="s">
        <v>112</v>
      </c>
      <c r="E72" s="106">
        <v>2029</v>
      </c>
      <c r="F72" s="106">
        <v>2029</v>
      </c>
      <c r="G72" s="106">
        <v>2029</v>
      </c>
      <c r="H72" s="106">
        <v>50</v>
      </c>
      <c r="I72" s="56">
        <v>1</v>
      </c>
      <c r="J72" s="57">
        <v>19200000</v>
      </c>
      <c r="K72" s="16">
        <v>0</v>
      </c>
      <c r="L72" s="16">
        <v>0</v>
      </c>
      <c r="M72" s="16">
        <v>0</v>
      </c>
      <c r="N72" s="16">
        <v>10000000</v>
      </c>
      <c r="O72" s="16">
        <v>9200000</v>
      </c>
      <c r="P72" s="16"/>
      <c r="Q72" s="77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</row>
    <row r="73" spans="1:30" s="75" customFormat="1" ht="15" x14ac:dyDescent="0.2">
      <c r="A73" s="10"/>
      <c r="B73" s="109" t="s">
        <v>102</v>
      </c>
      <c r="C73" s="107">
        <v>2</v>
      </c>
      <c r="D73" s="109" t="s">
        <v>116</v>
      </c>
      <c r="E73" s="106">
        <v>2030</v>
      </c>
      <c r="F73" s="106" t="e">
        <v>#N/A</v>
      </c>
      <c r="G73" s="106">
        <v>2030</v>
      </c>
      <c r="H73" s="106">
        <v>50</v>
      </c>
      <c r="I73" s="56">
        <v>1</v>
      </c>
      <c r="J73" s="57">
        <v>23140000</v>
      </c>
      <c r="K73" s="16">
        <v>0</v>
      </c>
      <c r="L73" s="16">
        <v>0</v>
      </c>
      <c r="M73" s="16">
        <v>0</v>
      </c>
      <c r="N73" s="16">
        <v>10000000</v>
      </c>
      <c r="O73" s="16">
        <v>13140000</v>
      </c>
      <c r="P73" s="16">
        <v>0</v>
      </c>
      <c r="Q73" s="77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</row>
    <row r="74" spans="1:30" s="75" customFormat="1" ht="15" x14ac:dyDescent="0.2">
      <c r="A74" s="10"/>
      <c r="B74" s="109" t="s">
        <v>103</v>
      </c>
      <c r="C74" s="107">
        <v>1</v>
      </c>
      <c r="D74" s="109" t="s">
        <v>117</v>
      </c>
      <c r="E74" s="106">
        <v>2029</v>
      </c>
      <c r="F74" s="106">
        <v>2029</v>
      </c>
      <c r="G74" s="106">
        <v>2029</v>
      </c>
      <c r="H74" s="106">
        <v>50</v>
      </c>
      <c r="I74" s="56">
        <v>1</v>
      </c>
      <c r="J74" s="57">
        <v>24340000</v>
      </c>
      <c r="K74" s="16">
        <v>0</v>
      </c>
      <c r="L74" s="16">
        <v>0</v>
      </c>
      <c r="M74" s="16">
        <v>0</v>
      </c>
      <c r="N74" s="16">
        <v>15000000</v>
      </c>
      <c r="O74" s="16">
        <v>9340000</v>
      </c>
      <c r="P74" s="16">
        <v>0</v>
      </c>
      <c r="Q74" s="77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</row>
    <row r="75" spans="1:30" s="75" customFormat="1" ht="15" x14ac:dyDescent="0.2">
      <c r="A75" s="10"/>
      <c r="B75" s="109" t="s">
        <v>104</v>
      </c>
      <c r="C75" s="107">
        <v>1</v>
      </c>
      <c r="D75" s="109" t="s">
        <v>118</v>
      </c>
      <c r="E75" s="106">
        <v>2026</v>
      </c>
      <c r="F75" s="106">
        <v>2026</v>
      </c>
      <c r="G75" s="106">
        <v>2026</v>
      </c>
      <c r="H75" s="106">
        <v>50</v>
      </c>
      <c r="I75" s="56">
        <v>1</v>
      </c>
      <c r="J75" s="57">
        <v>333278.00000000006</v>
      </c>
      <c r="K75" s="16">
        <v>0</v>
      </c>
      <c r="L75" s="16">
        <v>0</v>
      </c>
      <c r="M75" s="16">
        <v>333278.00000000006</v>
      </c>
      <c r="N75" s="16">
        <v>0</v>
      </c>
      <c r="O75" s="16"/>
      <c r="P75" s="16"/>
      <c r="Q75" s="77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</row>
    <row r="76" spans="1:30" s="75" customFormat="1" ht="15" x14ac:dyDescent="0.2">
      <c r="A76" s="10"/>
      <c r="B76" s="109" t="s">
        <v>105</v>
      </c>
      <c r="C76" s="107">
        <v>1</v>
      </c>
      <c r="D76" s="109" t="s">
        <v>118</v>
      </c>
      <c r="E76" s="106">
        <v>2026</v>
      </c>
      <c r="F76" s="106">
        <v>2026</v>
      </c>
      <c r="G76" s="106">
        <v>2026</v>
      </c>
      <c r="H76" s="106">
        <v>50</v>
      </c>
      <c r="I76" s="56">
        <v>1</v>
      </c>
      <c r="J76" s="57">
        <v>333278.00000000006</v>
      </c>
      <c r="K76" s="16">
        <v>0</v>
      </c>
      <c r="L76" s="16">
        <v>0</v>
      </c>
      <c r="M76" s="16">
        <v>333278.00000000006</v>
      </c>
      <c r="N76" s="16">
        <v>0</v>
      </c>
      <c r="O76" s="16"/>
      <c r="P76" s="16"/>
      <c r="Q76" s="77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</row>
    <row r="77" spans="1:30" s="174" customFormat="1" ht="15" x14ac:dyDescent="0.2">
      <c r="A77" s="10"/>
      <c r="B77" s="109" t="s">
        <v>106</v>
      </c>
      <c r="C77" s="107">
        <v>1</v>
      </c>
      <c r="D77" s="109" t="s">
        <v>118</v>
      </c>
      <c r="E77" s="106">
        <v>2026</v>
      </c>
      <c r="F77" s="106">
        <v>2026</v>
      </c>
      <c r="G77" s="106">
        <v>2026</v>
      </c>
      <c r="H77" s="106">
        <v>50</v>
      </c>
      <c r="I77" s="56">
        <v>1</v>
      </c>
      <c r="J77" s="57">
        <v>333278.00000000006</v>
      </c>
      <c r="K77" s="16">
        <v>0</v>
      </c>
      <c r="L77" s="16">
        <v>0</v>
      </c>
      <c r="M77" s="16">
        <v>333278.00000000006</v>
      </c>
      <c r="N77" s="16">
        <v>0</v>
      </c>
      <c r="O77" s="16"/>
      <c r="P77" s="16"/>
      <c r="Q77" s="77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</row>
    <row r="78" spans="1:30" s="174" customFormat="1" ht="15" x14ac:dyDescent="0.2">
      <c r="A78" s="10"/>
      <c r="B78" s="109" t="s">
        <v>106</v>
      </c>
      <c r="C78" s="107">
        <v>2</v>
      </c>
      <c r="D78" s="109" t="s">
        <v>116</v>
      </c>
      <c r="E78" s="106">
        <v>2030</v>
      </c>
      <c r="F78" s="106" t="e">
        <v>#N/A</v>
      </c>
      <c r="G78" s="106">
        <v>2030</v>
      </c>
      <c r="H78" s="106">
        <v>50</v>
      </c>
      <c r="I78" s="56">
        <v>1</v>
      </c>
      <c r="J78" s="57">
        <v>23140000</v>
      </c>
      <c r="K78" s="16">
        <v>0</v>
      </c>
      <c r="L78" s="16">
        <v>0</v>
      </c>
      <c r="M78" s="16">
        <v>0</v>
      </c>
      <c r="N78" s="16">
        <v>10000000</v>
      </c>
      <c r="O78" s="16">
        <v>13140000</v>
      </c>
      <c r="P78" s="16">
        <v>0</v>
      </c>
      <c r="Q78" s="77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</row>
    <row r="79" spans="1:30" s="174" customFormat="1" ht="15" x14ac:dyDescent="0.2">
      <c r="A79" s="10"/>
      <c r="B79" s="109" t="s">
        <v>119</v>
      </c>
      <c r="C79" s="107">
        <v>2</v>
      </c>
      <c r="D79" s="109" t="s">
        <v>118</v>
      </c>
      <c r="E79" s="106">
        <v>2030</v>
      </c>
      <c r="F79" s="106" t="e">
        <v>#N/A</v>
      </c>
      <c r="G79" s="106">
        <v>2030</v>
      </c>
      <c r="H79" s="106">
        <v>50</v>
      </c>
      <c r="I79" s="56">
        <v>1</v>
      </c>
      <c r="J79" s="57">
        <v>333278.00000000006</v>
      </c>
      <c r="K79" s="16">
        <v>0</v>
      </c>
      <c r="L79" s="16">
        <v>0</v>
      </c>
      <c r="M79" s="16">
        <v>333278.00000000006</v>
      </c>
      <c r="N79" s="16">
        <v>0</v>
      </c>
      <c r="O79" s="16"/>
      <c r="P79" s="16"/>
      <c r="Q79" s="77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</row>
    <row r="80" spans="1:30" s="174" customFormat="1" ht="15" x14ac:dyDescent="0.2">
      <c r="A80" s="10"/>
      <c r="B80" s="109" t="s">
        <v>120</v>
      </c>
      <c r="C80" s="107">
        <v>2</v>
      </c>
      <c r="D80" s="109" t="s">
        <v>118</v>
      </c>
      <c r="E80" s="106">
        <v>2030</v>
      </c>
      <c r="F80" s="106" t="e">
        <v>#N/A</v>
      </c>
      <c r="G80" s="106">
        <v>2030</v>
      </c>
      <c r="H80" s="106">
        <v>50</v>
      </c>
      <c r="I80" s="56">
        <v>1</v>
      </c>
      <c r="J80" s="57">
        <v>333278.00000000006</v>
      </c>
      <c r="K80" s="16">
        <v>0</v>
      </c>
      <c r="L80" s="16">
        <v>0</v>
      </c>
      <c r="M80" s="16">
        <v>333278.00000000006</v>
      </c>
      <c r="N80" s="16">
        <v>0</v>
      </c>
      <c r="O80" s="16"/>
      <c r="P80" s="16"/>
      <c r="Q80" s="77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</row>
    <row r="81" spans="1:30" s="174" customFormat="1" ht="15" x14ac:dyDescent="0.2">
      <c r="A81" s="10"/>
      <c r="B81" s="109" t="s">
        <v>161</v>
      </c>
      <c r="C81" s="107">
        <v>2</v>
      </c>
      <c r="D81" s="109" t="s">
        <v>118</v>
      </c>
      <c r="E81" s="106">
        <v>2030</v>
      </c>
      <c r="F81" s="106" t="e">
        <v>#N/A</v>
      </c>
      <c r="G81" s="106">
        <v>2030</v>
      </c>
      <c r="H81" s="106">
        <v>50</v>
      </c>
      <c r="I81" s="56">
        <v>1</v>
      </c>
      <c r="J81" s="57">
        <v>333278.00000000006</v>
      </c>
      <c r="K81" s="16">
        <v>0</v>
      </c>
      <c r="L81" s="16">
        <v>0</v>
      </c>
      <c r="M81" s="16">
        <v>333278.00000000006</v>
      </c>
      <c r="N81" s="16">
        <v>0</v>
      </c>
      <c r="O81" s="16"/>
      <c r="P81" s="16"/>
      <c r="Q81" s="77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</row>
    <row r="82" spans="1:30" x14ac:dyDescent="0.2">
      <c r="K82" s="195"/>
    </row>
    <row r="83" spans="1:30" ht="15" x14ac:dyDescent="0.25">
      <c r="B83" s="8" t="s">
        <v>9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30" ht="15" x14ac:dyDescent="0.2">
      <c r="B84" s="11" t="s">
        <v>25</v>
      </c>
      <c r="C84" s="11" t="s">
        <v>108</v>
      </c>
      <c r="D84" s="11" t="s">
        <v>12</v>
      </c>
      <c r="E84" s="11"/>
      <c r="F84" s="15" t="s">
        <v>96</v>
      </c>
      <c r="G84" s="15"/>
      <c r="H84" s="15" t="s">
        <v>17</v>
      </c>
      <c r="I84" s="12">
        <v>2023</v>
      </c>
      <c r="J84" s="12">
        <v>2024</v>
      </c>
      <c r="K84" s="12">
        <v>2025</v>
      </c>
      <c r="L84" s="12">
        <v>2026</v>
      </c>
      <c r="M84" s="12">
        <v>2027</v>
      </c>
      <c r="N84" s="12">
        <v>2028</v>
      </c>
      <c r="O84" s="12">
        <v>2029</v>
      </c>
      <c r="P84" s="12">
        <v>2030</v>
      </c>
      <c r="Q84" s="12">
        <v>2031</v>
      </c>
      <c r="R84" s="12">
        <v>2032</v>
      </c>
      <c r="S84" s="12">
        <v>2033</v>
      </c>
      <c r="T84" s="12">
        <v>2034</v>
      </c>
      <c r="U84" s="12">
        <v>2035</v>
      </c>
      <c r="V84" s="12">
        <v>2036</v>
      </c>
      <c r="W84" s="12">
        <v>2037</v>
      </c>
      <c r="X84" s="12">
        <v>2038</v>
      </c>
      <c r="Y84" s="12">
        <v>2039</v>
      </c>
      <c r="Z84" s="12">
        <v>2040</v>
      </c>
      <c r="AA84" s="12">
        <v>2041</v>
      </c>
      <c r="AB84" s="12">
        <v>2042</v>
      </c>
    </row>
    <row r="85" spans="1:30" x14ac:dyDescent="0.2">
      <c r="B85" s="128" t="s">
        <v>1</v>
      </c>
      <c r="C85" s="129"/>
      <c r="D85" s="128"/>
      <c r="E85" s="128"/>
      <c r="F85" s="130"/>
      <c r="G85" s="130"/>
      <c r="H85" s="130" t="s">
        <v>26</v>
      </c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</row>
    <row r="86" spans="1:30" x14ac:dyDescent="0.2">
      <c r="B86" s="131" t="s">
        <v>98</v>
      </c>
      <c r="C86" s="132">
        <v>1</v>
      </c>
      <c r="D86" s="131" t="s">
        <v>109</v>
      </c>
      <c r="E86" s="131"/>
      <c r="F86" s="130">
        <v>1</v>
      </c>
      <c r="G86" s="130"/>
      <c r="H86" s="130" t="s">
        <v>26</v>
      </c>
      <c r="I86" s="105">
        <v>81721.797299999991</v>
      </c>
      <c r="J86" s="105">
        <v>81721.797299999991</v>
      </c>
      <c r="K86" s="105">
        <v>81721.797299999991</v>
      </c>
      <c r="L86" s="105">
        <v>81721.797299999991</v>
      </c>
      <c r="M86" s="105">
        <v>81721.797299999991</v>
      </c>
      <c r="N86" s="105">
        <v>81721.797299999991</v>
      </c>
      <c r="O86" s="105">
        <v>81721.797299999991</v>
      </c>
      <c r="P86" s="105">
        <v>81721.797299999991</v>
      </c>
      <c r="Q86" s="105">
        <v>81721.797299999991</v>
      </c>
      <c r="R86" s="105">
        <v>81721.797299999991</v>
      </c>
      <c r="S86" s="105">
        <v>81721.797299999991</v>
      </c>
      <c r="T86" s="105">
        <v>81721.797299999991</v>
      </c>
      <c r="U86" s="105">
        <v>81721.797299999991</v>
      </c>
      <c r="V86" s="105">
        <v>81721.797299999991</v>
      </c>
      <c r="W86" s="105">
        <v>81721.797299999991</v>
      </c>
      <c r="X86" s="105">
        <v>81721.797299999991</v>
      </c>
      <c r="Y86" s="105">
        <v>81721.797299999991</v>
      </c>
      <c r="Z86" s="105">
        <v>81721.797299999991</v>
      </c>
      <c r="AA86" s="105">
        <v>81721.797299999991</v>
      </c>
      <c r="AB86" s="105">
        <v>81721.797299999991</v>
      </c>
    </row>
    <row r="87" spans="1:30" x14ac:dyDescent="0.2">
      <c r="B87" s="131" t="s">
        <v>98</v>
      </c>
      <c r="C87" s="132">
        <v>1</v>
      </c>
      <c r="D87" s="131" t="s">
        <v>110</v>
      </c>
      <c r="E87" s="131"/>
      <c r="F87" s="130">
        <v>1</v>
      </c>
      <c r="G87" s="130"/>
      <c r="H87" s="130" t="s">
        <v>26</v>
      </c>
      <c r="I87" s="105">
        <v>509496.82230000006</v>
      </c>
      <c r="J87" s="105">
        <v>509496.82230000006</v>
      </c>
      <c r="K87" s="105">
        <v>509496.82230000006</v>
      </c>
      <c r="L87" s="105">
        <v>509496.82230000006</v>
      </c>
      <c r="M87" s="105">
        <v>509496.82230000006</v>
      </c>
      <c r="N87" s="105">
        <v>509496.82230000006</v>
      </c>
      <c r="O87" s="105">
        <v>509496.82230000006</v>
      </c>
      <c r="P87" s="105">
        <v>509496.82230000006</v>
      </c>
      <c r="Q87" s="105">
        <v>509496.82230000006</v>
      </c>
      <c r="R87" s="105">
        <v>509496.82230000006</v>
      </c>
      <c r="S87" s="105">
        <v>509496.82230000006</v>
      </c>
      <c r="T87" s="105">
        <v>509496.82230000006</v>
      </c>
      <c r="U87" s="105">
        <v>509496.82230000006</v>
      </c>
      <c r="V87" s="105">
        <v>509496.82230000006</v>
      </c>
      <c r="W87" s="105">
        <v>509496.82230000006</v>
      </c>
      <c r="X87" s="105">
        <v>509496.82230000006</v>
      </c>
      <c r="Y87" s="105">
        <v>509496.82230000006</v>
      </c>
      <c r="Z87" s="105">
        <v>509496.82230000006</v>
      </c>
      <c r="AA87" s="105">
        <v>509496.82230000006</v>
      </c>
      <c r="AB87" s="105">
        <v>509496.82230000006</v>
      </c>
    </row>
    <row r="88" spans="1:30" x14ac:dyDescent="0.2">
      <c r="B88" s="131" t="s">
        <v>98</v>
      </c>
      <c r="C88" s="132">
        <v>1</v>
      </c>
      <c r="D88" s="131" t="s">
        <v>162</v>
      </c>
      <c r="E88" s="131"/>
      <c r="F88" s="130">
        <v>1</v>
      </c>
      <c r="G88" s="130"/>
      <c r="H88" s="130" t="s">
        <v>26</v>
      </c>
      <c r="I88" s="105">
        <v>184331.59020000001</v>
      </c>
      <c r="J88" s="105">
        <v>184331.59020000001</v>
      </c>
      <c r="K88" s="105">
        <v>184331.59020000001</v>
      </c>
      <c r="L88" s="105">
        <v>184331.59020000001</v>
      </c>
      <c r="M88" s="105">
        <v>184331.59020000001</v>
      </c>
      <c r="N88" s="105">
        <v>184331.59020000001</v>
      </c>
      <c r="O88" s="105">
        <v>184331.59020000001</v>
      </c>
      <c r="P88" s="105">
        <v>184331.59020000001</v>
      </c>
      <c r="Q88" s="105">
        <v>184331.59020000001</v>
      </c>
      <c r="R88" s="105">
        <v>184331.59020000001</v>
      </c>
      <c r="S88" s="105">
        <v>184331.59020000001</v>
      </c>
      <c r="T88" s="105">
        <v>184331.59020000001</v>
      </c>
      <c r="U88" s="105">
        <v>184331.59020000001</v>
      </c>
      <c r="V88" s="105">
        <v>184331.59020000001</v>
      </c>
      <c r="W88" s="105">
        <v>184331.59020000001</v>
      </c>
      <c r="X88" s="105">
        <v>184331.59020000001</v>
      </c>
      <c r="Y88" s="105">
        <v>184331.59020000001</v>
      </c>
      <c r="Z88" s="105">
        <v>184331.59020000001</v>
      </c>
      <c r="AA88" s="105">
        <v>184331.59020000001</v>
      </c>
      <c r="AB88" s="105">
        <v>184331.59020000001</v>
      </c>
    </row>
    <row r="89" spans="1:30" x14ac:dyDescent="0.2">
      <c r="B89" s="131" t="s">
        <v>98</v>
      </c>
      <c r="C89" s="132">
        <v>1</v>
      </c>
      <c r="D89" s="131" t="s">
        <v>114</v>
      </c>
      <c r="E89" s="131"/>
      <c r="F89" s="130">
        <v>1</v>
      </c>
      <c r="G89" s="130"/>
      <c r="H89" s="130" t="s">
        <v>26</v>
      </c>
      <c r="I89" s="105">
        <v>279918.44689999998</v>
      </c>
      <c r="J89" s="105">
        <v>279918.44689999998</v>
      </c>
      <c r="K89" s="105">
        <v>279918.44689999998</v>
      </c>
      <c r="L89" s="105">
        <v>279918.44689999998</v>
      </c>
      <c r="M89" s="105">
        <v>279918.44689999998</v>
      </c>
      <c r="N89" s="105">
        <v>279918.44689999998</v>
      </c>
      <c r="O89" s="105">
        <v>279918.44689999998</v>
      </c>
      <c r="P89" s="105">
        <v>279918.44689999998</v>
      </c>
      <c r="Q89" s="105">
        <v>279918.44689999998</v>
      </c>
      <c r="R89" s="105">
        <v>279918.44689999998</v>
      </c>
      <c r="S89" s="105">
        <v>279918.44689999998</v>
      </c>
      <c r="T89" s="105">
        <v>279918.44689999998</v>
      </c>
      <c r="U89" s="105">
        <v>279918.44689999998</v>
      </c>
      <c r="V89" s="105">
        <v>279918.44689999998</v>
      </c>
      <c r="W89" s="105">
        <v>279918.44689999998</v>
      </c>
      <c r="X89" s="105">
        <v>279918.44689999998</v>
      </c>
      <c r="Y89" s="105">
        <v>279918.44689999998</v>
      </c>
      <c r="Z89" s="105">
        <v>279918.44689999998</v>
      </c>
      <c r="AA89" s="105">
        <v>279918.44689999998</v>
      </c>
      <c r="AB89" s="105">
        <v>279918.44689999998</v>
      </c>
    </row>
    <row r="90" spans="1:30" x14ac:dyDescent="0.2">
      <c r="B90" s="131" t="s">
        <v>98</v>
      </c>
      <c r="C90" s="132">
        <v>1</v>
      </c>
      <c r="D90" s="131" t="s">
        <v>121</v>
      </c>
      <c r="E90" s="131"/>
      <c r="F90" s="130">
        <v>1</v>
      </c>
      <c r="G90" s="130"/>
      <c r="H90" s="130" t="s">
        <v>26</v>
      </c>
      <c r="I90" s="105">
        <v>1486830.1569999999</v>
      </c>
      <c r="J90" s="105">
        <v>1486830.1569999999</v>
      </c>
      <c r="K90" s="105">
        <v>1486830.1569999999</v>
      </c>
      <c r="L90" s="105">
        <v>1486830.1569999999</v>
      </c>
      <c r="M90" s="105">
        <v>1486830.1569999999</v>
      </c>
      <c r="N90" s="105">
        <v>1486830.1569999999</v>
      </c>
      <c r="O90" s="105">
        <v>1486830.1569999999</v>
      </c>
      <c r="P90" s="105">
        <v>1486830.1569999999</v>
      </c>
      <c r="Q90" s="105">
        <v>1486830.1569999999</v>
      </c>
      <c r="R90" s="105">
        <v>1486830.1569999999</v>
      </c>
      <c r="S90" s="105">
        <v>1486830.1569999999</v>
      </c>
      <c r="T90" s="105">
        <v>1486830.1569999999</v>
      </c>
      <c r="U90" s="105">
        <v>1486830.1569999999</v>
      </c>
      <c r="V90" s="105">
        <v>1486830.1569999999</v>
      </c>
      <c r="W90" s="105">
        <v>1486830.1569999999</v>
      </c>
      <c r="X90" s="105">
        <v>1486830.1569999999</v>
      </c>
      <c r="Y90" s="105">
        <v>1486830.1569999999</v>
      </c>
      <c r="Z90" s="105">
        <v>1486830.1569999999</v>
      </c>
      <c r="AA90" s="105">
        <v>1486830.1569999999</v>
      </c>
      <c r="AB90" s="105">
        <v>1486830.1569999999</v>
      </c>
    </row>
    <row r="91" spans="1:30" x14ac:dyDescent="0.2">
      <c r="B91" s="131" t="s">
        <v>98</v>
      </c>
      <c r="C91" s="132">
        <v>2</v>
      </c>
      <c r="D91" s="131" t="s">
        <v>163</v>
      </c>
      <c r="E91" s="131"/>
      <c r="F91" s="130">
        <v>1</v>
      </c>
      <c r="G91" s="130"/>
      <c r="H91" s="130" t="s">
        <v>26</v>
      </c>
      <c r="I91" s="105">
        <v>196610.6347</v>
      </c>
      <c r="J91" s="105">
        <v>196610.6347</v>
      </c>
      <c r="K91" s="105">
        <v>196610.6347</v>
      </c>
      <c r="L91" s="105">
        <v>196610.6347</v>
      </c>
      <c r="M91" s="105">
        <v>196610.6347</v>
      </c>
      <c r="N91" s="105">
        <v>196610.6347</v>
      </c>
      <c r="O91" s="105">
        <v>196610.6347</v>
      </c>
      <c r="P91" s="105">
        <v>196610.6347</v>
      </c>
      <c r="Q91" s="105">
        <v>196610.6347</v>
      </c>
      <c r="R91" s="105">
        <v>196610.6347</v>
      </c>
      <c r="S91" s="105">
        <v>196610.6347</v>
      </c>
      <c r="T91" s="105">
        <v>196610.6347</v>
      </c>
      <c r="U91" s="105">
        <v>196610.6347</v>
      </c>
      <c r="V91" s="105">
        <v>196610.6347</v>
      </c>
      <c r="W91" s="105">
        <v>196610.6347</v>
      </c>
      <c r="X91" s="105">
        <v>196610.6347</v>
      </c>
      <c r="Y91" s="105">
        <v>196610.6347</v>
      </c>
      <c r="Z91" s="105">
        <v>196610.6347</v>
      </c>
      <c r="AA91" s="105">
        <v>196610.6347</v>
      </c>
      <c r="AB91" s="105">
        <v>196610.6347</v>
      </c>
    </row>
    <row r="92" spans="1:30" x14ac:dyDescent="0.2">
      <c r="B92" s="131" t="s">
        <v>99</v>
      </c>
      <c r="C92" s="132">
        <v>1</v>
      </c>
      <c r="D92" s="131" t="s">
        <v>109</v>
      </c>
      <c r="E92" s="131"/>
      <c r="F92" s="130">
        <v>1</v>
      </c>
      <c r="G92" s="130"/>
      <c r="H92" s="130" t="s">
        <v>26</v>
      </c>
      <c r="I92" s="105">
        <v>81721.797299999991</v>
      </c>
      <c r="J92" s="105">
        <v>81721.797299999991</v>
      </c>
      <c r="K92" s="105">
        <v>81721.797299999991</v>
      </c>
      <c r="L92" s="105">
        <v>81721.797299999991</v>
      </c>
      <c r="M92" s="105">
        <v>81721.797299999991</v>
      </c>
      <c r="N92" s="105">
        <v>81721.797299999991</v>
      </c>
      <c r="O92" s="105">
        <v>81721.797299999991</v>
      </c>
      <c r="P92" s="105">
        <v>81721.797299999991</v>
      </c>
      <c r="Q92" s="105">
        <v>81721.797299999991</v>
      </c>
      <c r="R92" s="105">
        <v>81721.797299999991</v>
      </c>
      <c r="S92" s="105">
        <v>81721.797299999991</v>
      </c>
      <c r="T92" s="105">
        <v>81721.797299999991</v>
      </c>
      <c r="U92" s="105">
        <v>81721.797299999991</v>
      </c>
      <c r="V92" s="105">
        <v>81721.797299999991</v>
      </c>
      <c r="W92" s="105">
        <v>81721.797299999991</v>
      </c>
      <c r="X92" s="105">
        <v>81721.797299999991</v>
      </c>
      <c r="Y92" s="105">
        <v>81721.797299999991</v>
      </c>
      <c r="Z92" s="105">
        <v>81721.797299999991</v>
      </c>
      <c r="AA92" s="105">
        <v>81721.797299999991</v>
      </c>
      <c r="AB92" s="105">
        <v>81721.797299999991</v>
      </c>
    </row>
    <row r="93" spans="1:30" x14ac:dyDescent="0.2">
      <c r="B93" s="131" t="s">
        <v>99</v>
      </c>
      <c r="C93" s="132">
        <v>1</v>
      </c>
      <c r="D93" s="131" t="s">
        <v>110</v>
      </c>
      <c r="E93" s="131"/>
      <c r="F93" s="130">
        <v>1</v>
      </c>
      <c r="G93" s="130"/>
      <c r="H93" s="130" t="s">
        <v>26</v>
      </c>
      <c r="I93" s="105">
        <v>509496.82230000006</v>
      </c>
      <c r="J93" s="105">
        <v>509496.82230000006</v>
      </c>
      <c r="K93" s="105">
        <v>509496.82230000006</v>
      </c>
      <c r="L93" s="105">
        <v>509496.82230000006</v>
      </c>
      <c r="M93" s="105">
        <v>509496.82230000006</v>
      </c>
      <c r="N93" s="105">
        <v>509496.82230000006</v>
      </c>
      <c r="O93" s="105">
        <v>509496.82230000006</v>
      </c>
      <c r="P93" s="105">
        <v>509496.82230000006</v>
      </c>
      <c r="Q93" s="105">
        <v>509496.82230000006</v>
      </c>
      <c r="R93" s="105">
        <v>509496.82230000006</v>
      </c>
      <c r="S93" s="105">
        <v>509496.82230000006</v>
      </c>
      <c r="T93" s="105">
        <v>509496.82230000006</v>
      </c>
      <c r="U93" s="105">
        <v>509496.82230000006</v>
      </c>
      <c r="V93" s="105">
        <v>509496.82230000006</v>
      </c>
      <c r="W93" s="105">
        <v>509496.82230000006</v>
      </c>
      <c r="X93" s="105">
        <v>509496.82230000006</v>
      </c>
      <c r="Y93" s="105">
        <v>509496.82230000006</v>
      </c>
      <c r="Z93" s="105">
        <v>509496.82230000006</v>
      </c>
      <c r="AA93" s="105">
        <v>509496.82230000006</v>
      </c>
      <c r="AB93" s="105">
        <v>509496.82230000006</v>
      </c>
    </row>
    <row r="94" spans="1:30" x14ac:dyDescent="0.2">
      <c r="B94" s="131" t="s">
        <v>99</v>
      </c>
      <c r="C94" s="132">
        <v>1</v>
      </c>
      <c r="D94" s="131" t="s">
        <v>162</v>
      </c>
      <c r="E94" s="131"/>
      <c r="F94" s="130">
        <v>1</v>
      </c>
      <c r="G94" s="130"/>
      <c r="H94" s="130" t="s">
        <v>26</v>
      </c>
      <c r="I94" s="105">
        <v>184331.59020000001</v>
      </c>
      <c r="J94" s="105">
        <v>184331.59020000001</v>
      </c>
      <c r="K94" s="105">
        <v>184331.59020000001</v>
      </c>
      <c r="L94" s="105">
        <v>184331.59020000001</v>
      </c>
      <c r="M94" s="105">
        <v>184331.59020000001</v>
      </c>
      <c r="N94" s="105">
        <v>184331.59020000001</v>
      </c>
      <c r="O94" s="105">
        <v>184331.59020000001</v>
      </c>
      <c r="P94" s="105">
        <v>184331.59020000001</v>
      </c>
      <c r="Q94" s="105">
        <v>184331.59020000001</v>
      </c>
      <c r="R94" s="105">
        <v>184331.59020000001</v>
      </c>
      <c r="S94" s="105">
        <v>184331.59020000001</v>
      </c>
      <c r="T94" s="105">
        <v>184331.59020000001</v>
      </c>
      <c r="U94" s="105">
        <v>184331.59020000001</v>
      </c>
      <c r="V94" s="105">
        <v>184331.59020000001</v>
      </c>
      <c r="W94" s="105">
        <v>184331.59020000001</v>
      </c>
      <c r="X94" s="105">
        <v>184331.59020000001</v>
      </c>
      <c r="Y94" s="105">
        <v>184331.59020000001</v>
      </c>
      <c r="Z94" s="105">
        <v>184331.59020000001</v>
      </c>
      <c r="AA94" s="105">
        <v>184331.59020000001</v>
      </c>
      <c r="AB94" s="105">
        <v>184331.59020000001</v>
      </c>
    </row>
    <row r="95" spans="1:30" x14ac:dyDescent="0.2">
      <c r="B95" s="131" t="s">
        <v>99</v>
      </c>
      <c r="C95" s="132">
        <v>1</v>
      </c>
      <c r="D95" s="131" t="s">
        <v>114</v>
      </c>
      <c r="E95" s="131"/>
      <c r="F95" s="130">
        <v>1</v>
      </c>
      <c r="G95" s="130"/>
      <c r="H95" s="130" t="s">
        <v>26</v>
      </c>
      <c r="I95" s="105">
        <v>279918.44689999998</v>
      </c>
      <c r="J95" s="105">
        <v>279918.44689999998</v>
      </c>
      <c r="K95" s="105">
        <v>279918.44689999998</v>
      </c>
      <c r="L95" s="105">
        <v>279918.44689999998</v>
      </c>
      <c r="M95" s="105">
        <v>279918.44689999998</v>
      </c>
      <c r="N95" s="105">
        <v>279918.44689999998</v>
      </c>
      <c r="O95" s="105">
        <v>279918.44689999998</v>
      </c>
      <c r="P95" s="105">
        <v>279918.44689999998</v>
      </c>
      <c r="Q95" s="105">
        <v>279918.44689999998</v>
      </c>
      <c r="R95" s="105">
        <v>279918.44689999998</v>
      </c>
      <c r="S95" s="105">
        <v>279918.44689999998</v>
      </c>
      <c r="T95" s="105">
        <v>279918.44689999998</v>
      </c>
      <c r="U95" s="105">
        <v>279918.44689999998</v>
      </c>
      <c r="V95" s="105">
        <v>279918.44689999998</v>
      </c>
      <c r="W95" s="105">
        <v>279918.44689999998</v>
      </c>
      <c r="X95" s="105">
        <v>279918.44689999998</v>
      </c>
      <c r="Y95" s="105">
        <v>279918.44689999998</v>
      </c>
      <c r="Z95" s="105">
        <v>279918.44689999998</v>
      </c>
      <c r="AA95" s="105">
        <v>279918.44689999998</v>
      </c>
      <c r="AB95" s="105">
        <v>279918.44689999998</v>
      </c>
    </row>
    <row r="96" spans="1:30" x14ac:dyDescent="0.2">
      <c r="B96" s="131" t="s">
        <v>99</v>
      </c>
      <c r="C96" s="132">
        <v>2</v>
      </c>
      <c r="D96" s="131" t="s">
        <v>111</v>
      </c>
      <c r="E96" s="131"/>
      <c r="F96" s="130">
        <v>1</v>
      </c>
      <c r="G96" s="130"/>
      <c r="H96" s="130" t="s">
        <v>26</v>
      </c>
      <c r="I96" s="105">
        <v>1024747.4277</v>
      </c>
      <c r="J96" s="105">
        <v>1024747.4277</v>
      </c>
      <c r="K96" s="105">
        <v>1024747.4277</v>
      </c>
      <c r="L96" s="105">
        <v>1024747.4277</v>
      </c>
      <c r="M96" s="105">
        <v>1024747.4277</v>
      </c>
      <c r="N96" s="105">
        <v>1024747.4277</v>
      </c>
      <c r="O96" s="105">
        <v>1024747.4277</v>
      </c>
      <c r="P96" s="105">
        <v>1024747.4277</v>
      </c>
      <c r="Q96" s="105">
        <v>1024747.4277</v>
      </c>
      <c r="R96" s="105">
        <v>1024747.4277</v>
      </c>
      <c r="S96" s="105">
        <v>1024747.4277</v>
      </c>
      <c r="T96" s="105">
        <v>1024747.4277</v>
      </c>
      <c r="U96" s="105">
        <v>1024747.4277</v>
      </c>
      <c r="V96" s="105">
        <v>1024747.4277</v>
      </c>
      <c r="W96" s="105">
        <v>1024747.4277</v>
      </c>
      <c r="X96" s="105">
        <v>1024747.4277</v>
      </c>
      <c r="Y96" s="105">
        <v>1024747.4277</v>
      </c>
      <c r="Z96" s="105">
        <v>1024747.4277</v>
      </c>
      <c r="AA96" s="105">
        <v>1024747.4277</v>
      </c>
      <c r="AB96" s="105">
        <v>1024747.4277</v>
      </c>
    </row>
    <row r="97" spans="2:28" x14ac:dyDescent="0.2">
      <c r="B97" s="131" t="s">
        <v>100</v>
      </c>
      <c r="C97" s="132">
        <v>1</v>
      </c>
      <c r="D97" s="131" t="s">
        <v>109</v>
      </c>
      <c r="E97" s="131"/>
      <c r="F97" s="130">
        <v>1</v>
      </c>
      <c r="G97" s="130"/>
      <c r="H97" s="130" t="s">
        <v>26</v>
      </c>
      <c r="I97" s="105">
        <v>81721.797299999991</v>
      </c>
      <c r="J97" s="105">
        <v>81721.797299999991</v>
      </c>
      <c r="K97" s="105">
        <v>81721.797299999991</v>
      </c>
      <c r="L97" s="105">
        <v>81721.797299999991</v>
      </c>
      <c r="M97" s="105">
        <v>81721.797299999991</v>
      </c>
      <c r="N97" s="105">
        <v>81721.797299999991</v>
      </c>
      <c r="O97" s="105">
        <v>81721.797299999991</v>
      </c>
      <c r="P97" s="105">
        <v>81721.797299999991</v>
      </c>
      <c r="Q97" s="105">
        <v>81721.797299999991</v>
      </c>
      <c r="R97" s="105">
        <v>81721.797299999991</v>
      </c>
      <c r="S97" s="105">
        <v>81721.797299999991</v>
      </c>
      <c r="T97" s="105">
        <v>81721.797299999991</v>
      </c>
      <c r="U97" s="105">
        <v>81721.797299999991</v>
      </c>
      <c r="V97" s="105">
        <v>81721.797299999991</v>
      </c>
      <c r="W97" s="105">
        <v>81721.797299999991</v>
      </c>
      <c r="X97" s="105">
        <v>81721.797299999991</v>
      </c>
      <c r="Y97" s="105">
        <v>81721.797299999991</v>
      </c>
      <c r="Z97" s="105">
        <v>81721.797299999991</v>
      </c>
      <c r="AA97" s="105">
        <v>81721.797299999991</v>
      </c>
      <c r="AB97" s="105">
        <v>81721.797299999991</v>
      </c>
    </row>
    <row r="98" spans="2:28" x14ac:dyDescent="0.2">
      <c r="B98" s="131" t="s">
        <v>100</v>
      </c>
      <c r="C98" s="132">
        <v>1</v>
      </c>
      <c r="D98" s="131" t="s">
        <v>112</v>
      </c>
      <c r="E98" s="131"/>
      <c r="F98" s="130">
        <v>1</v>
      </c>
      <c r="G98" s="130"/>
      <c r="H98" s="130" t="s">
        <v>26</v>
      </c>
      <c r="I98" s="105">
        <v>459797.04884688708</v>
      </c>
      <c r="J98" s="105">
        <v>459797.04884688708</v>
      </c>
      <c r="K98" s="105">
        <v>459797.04884688708</v>
      </c>
      <c r="L98" s="105">
        <v>459797.04884688708</v>
      </c>
      <c r="M98" s="105">
        <v>459797.04884688708</v>
      </c>
      <c r="N98" s="105">
        <v>459797.04884688708</v>
      </c>
      <c r="O98" s="105">
        <v>459797.04884688708</v>
      </c>
      <c r="P98" s="105">
        <v>459797.04884688708</v>
      </c>
      <c r="Q98" s="105">
        <v>459797.04884688708</v>
      </c>
      <c r="R98" s="105">
        <v>459797.04884688708</v>
      </c>
      <c r="S98" s="105">
        <v>459797.04884688708</v>
      </c>
      <c r="T98" s="105">
        <v>459797.04884688708</v>
      </c>
      <c r="U98" s="105">
        <v>459797.04884688708</v>
      </c>
      <c r="V98" s="105">
        <v>459797.04884688708</v>
      </c>
      <c r="W98" s="105">
        <v>459797.04884688708</v>
      </c>
      <c r="X98" s="105">
        <v>459797.04884688708</v>
      </c>
      <c r="Y98" s="105">
        <v>459797.04884688708</v>
      </c>
      <c r="Z98" s="105">
        <v>459797.04884688708</v>
      </c>
      <c r="AA98" s="105">
        <v>459797.04884688708</v>
      </c>
      <c r="AB98" s="105">
        <v>459797.04884688708</v>
      </c>
    </row>
    <row r="99" spans="2:28" x14ac:dyDescent="0.2">
      <c r="B99" s="131" t="s">
        <v>100</v>
      </c>
      <c r="C99" s="132">
        <v>1</v>
      </c>
      <c r="D99" s="131" t="s">
        <v>122</v>
      </c>
      <c r="E99" s="131"/>
      <c r="F99" s="130">
        <v>1</v>
      </c>
      <c r="G99" s="130"/>
      <c r="H99" s="130" t="s">
        <v>26</v>
      </c>
      <c r="I99" s="105">
        <v>509496.82210000011</v>
      </c>
      <c r="J99" s="105">
        <v>509496.82210000011</v>
      </c>
      <c r="K99" s="105">
        <v>509496.82210000011</v>
      </c>
      <c r="L99" s="105">
        <v>509496.82210000011</v>
      </c>
      <c r="M99" s="105">
        <v>509496.82210000011</v>
      </c>
      <c r="N99" s="105">
        <v>509496.82210000011</v>
      </c>
      <c r="O99" s="105">
        <v>509496.82210000011</v>
      </c>
      <c r="P99" s="105">
        <v>509496.82210000011</v>
      </c>
      <c r="Q99" s="105">
        <v>509496.82210000011</v>
      </c>
      <c r="R99" s="105">
        <v>509496.82210000011</v>
      </c>
      <c r="S99" s="105">
        <v>509496.82210000011</v>
      </c>
      <c r="T99" s="105">
        <v>509496.82210000011</v>
      </c>
      <c r="U99" s="105">
        <v>509496.82210000011</v>
      </c>
      <c r="V99" s="105">
        <v>509496.82210000011</v>
      </c>
      <c r="W99" s="105">
        <v>509496.82210000011</v>
      </c>
      <c r="X99" s="105">
        <v>509496.82210000011</v>
      </c>
      <c r="Y99" s="105">
        <v>509496.82210000011</v>
      </c>
      <c r="Z99" s="105">
        <v>509496.82210000011</v>
      </c>
      <c r="AA99" s="105">
        <v>509496.82210000011</v>
      </c>
      <c r="AB99" s="105">
        <v>509496.82210000011</v>
      </c>
    </row>
    <row r="100" spans="2:28" x14ac:dyDescent="0.2">
      <c r="B100" s="131" t="s">
        <v>100</v>
      </c>
      <c r="C100" s="132">
        <v>1</v>
      </c>
      <c r="D100" s="131" t="s">
        <v>114</v>
      </c>
      <c r="E100" s="131"/>
      <c r="F100" s="130">
        <v>1</v>
      </c>
      <c r="G100" s="130"/>
      <c r="H100" s="130" t="s">
        <v>26</v>
      </c>
      <c r="I100" s="105">
        <v>279918.44689999998</v>
      </c>
      <c r="J100" s="105">
        <v>279918.44689999998</v>
      </c>
      <c r="K100" s="105">
        <v>279918.44689999998</v>
      </c>
      <c r="L100" s="105">
        <v>279918.44689999998</v>
      </c>
      <c r="M100" s="105">
        <v>279918.44689999998</v>
      </c>
      <c r="N100" s="105">
        <v>279918.44689999998</v>
      </c>
      <c r="O100" s="105">
        <v>279918.44689999998</v>
      </c>
      <c r="P100" s="105">
        <v>279918.44689999998</v>
      </c>
      <c r="Q100" s="105">
        <v>279918.44689999998</v>
      </c>
      <c r="R100" s="105">
        <v>279918.44689999998</v>
      </c>
      <c r="S100" s="105">
        <v>279918.44689999998</v>
      </c>
      <c r="T100" s="105">
        <v>279918.44689999998</v>
      </c>
      <c r="U100" s="105">
        <v>279918.44689999998</v>
      </c>
      <c r="V100" s="105">
        <v>279918.44689999998</v>
      </c>
      <c r="W100" s="105">
        <v>279918.44689999998</v>
      </c>
      <c r="X100" s="105">
        <v>279918.44689999998</v>
      </c>
      <c r="Y100" s="105">
        <v>279918.44689999998</v>
      </c>
      <c r="Z100" s="105">
        <v>279918.44689999998</v>
      </c>
      <c r="AA100" s="105">
        <v>279918.44689999998</v>
      </c>
      <c r="AB100" s="105">
        <v>279918.44689999998</v>
      </c>
    </row>
    <row r="101" spans="2:28" x14ac:dyDescent="0.2">
      <c r="B101" s="131" t="s">
        <v>100</v>
      </c>
      <c r="C101" s="132">
        <v>2</v>
      </c>
      <c r="D101" s="131" t="s">
        <v>164</v>
      </c>
      <c r="E101" s="131"/>
      <c r="F101" s="130">
        <v>1</v>
      </c>
      <c r="G101" s="130"/>
      <c r="H101" s="130" t="s">
        <v>26</v>
      </c>
      <c r="I101" s="105">
        <v>196610.63</v>
      </c>
      <c r="J101" s="105">
        <v>196610.63</v>
      </c>
      <c r="K101" s="105">
        <v>196610.63</v>
      </c>
      <c r="L101" s="105">
        <v>196610.63</v>
      </c>
      <c r="M101" s="105">
        <v>196610.63</v>
      </c>
      <c r="N101" s="105">
        <v>196610.63</v>
      </c>
      <c r="O101" s="105">
        <v>196610.63</v>
      </c>
      <c r="P101" s="105">
        <v>196610.63</v>
      </c>
      <c r="Q101" s="105">
        <v>196610.63</v>
      </c>
      <c r="R101" s="105">
        <v>196610.63</v>
      </c>
      <c r="S101" s="105">
        <v>196610.63</v>
      </c>
      <c r="T101" s="105">
        <v>196610.63</v>
      </c>
      <c r="U101" s="105">
        <v>196610.63</v>
      </c>
      <c r="V101" s="105">
        <v>196610.63</v>
      </c>
      <c r="W101" s="105">
        <v>196610.63</v>
      </c>
      <c r="X101" s="105">
        <v>196610.63</v>
      </c>
      <c r="Y101" s="105">
        <v>196610.63</v>
      </c>
      <c r="Z101" s="105">
        <v>196610.63</v>
      </c>
      <c r="AA101" s="105">
        <v>196610.63</v>
      </c>
      <c r="AB101" s="105">
        <v>196610.63</v>
      </c>
    </row>
    <row r="102" spans="2:28" x14ac:dyDescent="0.2">
      <c r="B102" s="131" t="s">
        <v>101</v>
      </c>
      <c r="C102" s="132">
        <v>1</v>
      </c>
      <c r="D102" s="131" t="s">
        <v>109</v>
      </c>
      <c r="E102" s="131"/>
      <c r="F102" s="130">
        <v>1</v>
      </c>
      <c r="G102" s="130"/>
      <c r="H102" s="130" t="s">
        <v>26</v>
      </c>
      <c r="I102" s="105">
        <v>81721.797299999991</v>
      </c>
      <c r="J102" s="105">
        <v>81721.797299999991</v>
      </c>
      <c r="K102" s="105">
        <v>81721.797299999991</v>
      </c>
      <c r="L102" s="105">
        <v>81721.797299999991</v>
      </c>
      <c r="M102" s="105">
        <v>81721.797299999991</v>
      </c>
      <c r="N102" s="105">
        <v>81721.797299999991</v>
      </c>
      <c r="O102" s="105">
        <v>81721.797299999991</v>
      </c>
      <c r="P102" s="105">
        <v>81721.797299999991</v>
      </c>
      <c r="Q102" s="105">
        <v>81721.797299999991</v>
      </c>
      <c r="R102" s="105">
        <v>81721.797299999991</v>
      </c>
      <c r="S102" s="105">
        <v>81721.797299999991</v>
      </c>
      <c r="T102" s="105">
        <v>81721.797299999991</v>
      </c>
      <c r="U102" s="105">
        <v>81721.797299999991</v>
      </c>
      <c r="V102" s="105">
        <v>81721.797299999991</v>
      </c>
      <c r="W102" s="105">
        <v>81721.797299999991</v>
      </c>
      <c r="X102" s="105">
        <v>81721.797299999991</v>
      </c>
      <c r="Y102" s="105">
        <v>81721.797299999991</v>
      </c>
      <c r="Z102" s="105">
        <v>81721.797299999991</v>
      </c>
      <c r="AA102" s="105">
        <v>81721.797299999991</v>
      </c>
      <c r="AB102" s="105">
        <v>81721.797299999991</v>
      </c>
    </row>
    <row r="103" spans="2:28" x14ac:dyDescent="0.2">
      <c r="B103" s="131" t="s">
        <v>101</v>
      </c>
      <c r="C103" s="132">
        <v>1</v>
      </c>
      <c r="D103" s="131" t="s">
        <v>113</v>
      </c>
      <c r="E103" s="131"/>
      <c r="F103" s="130">
        <v>1</v>
      </c>
      <c r="G103" s="130"/>
      <c r="H103" s="130" t="s">
        <v>26</v>
      </c>
      <c r="I103" s="105">
        <v>620704.91370000015</v>
      </c>
      <c r="J103" s="105">
        <v>620704.91370000015</v>
      </c>
      <c r="K103" s="105">
        <v>620704.91370000015</v>
      </c>
      <c r="L103" s="105">
        <v>620704.91370000015</v>
      </c>
      <c r="M103" s="105">
        <v>620704.91370000015</v>
      </c>
      <c r="N103" s="105">
        <v>620704.91370000015</v>
      </c>
      <c r="O103" s="105">
        <v>620704.91370000015</v>
      </c>
      <c r="P103" s="105">
        <v>620704.91370000015</v>
      </c>
      <c r="Q103" s="105">
        <v>620704.91370000015</v>
      </c>
      <c r="R103" s="105">
        <v>620704.91370000015</v>
      </c>
      <c r="S103" s="105">
        <v>620704.91370000015</v>
      </c>
      <c r="T103" s="105">
        <v>620704.91370000015</v>
      </c>
      <c r="U103" s="105">
        <v>620704.91370000015</v>
      </c>
      <c r="V103" s="105">
        <v>620704.91370000015</v>
      </c>
      <c r="W103" s="105">
        <v>620704.91370000015</v>
      </c>
      <c r="X103" s="105">
        <v>620704.91370000015</v>
      </c>
      <c r="Y103" s="105">
        <v>620704.91370000015</v>
      </c>
      <c r="Z103" s="105">
        <v>620704.91370000015</v>
      </c>
      <c r="AA103" s="105">
        <v>620704.91370000015</v>
      </c>
      <c r="AB103" s="105">
        <v>620704.91370000015</v>
      </c>
    </row>
    <row r="104" spans="2:28" x14ac:dyDescent="0.2">
      <c r="B104" s="131" t="s">
        <v>101</v>
      </c>
      <c r="C104" s="132">
        <v>1</v>
      </c>
      <c r="D104" s="131" t="s">
        <v>114</v>
      </c>
      <c r="E104" s="131"/>
      <c r="F104" s="130">
        <v>1</v>
      </c>
      <c r="G104" s="130"/>
      <c r="H104" s="130" t="s">
        <v>26</v>
      </c>
      <c r="I104" s="105">
        <v>279918.44689999998</v>
      </c>
      <c r="J104" s="105">
        <v>279918.44689999998</v>
      </c>
      <c r="K104" s="105">
        <v>279918.44689999998</v>
      </c>
      <c r="L104" s="105">
        <v>279918.44689999998</v>
      </c>
      <c r="M104" s="105">
        <v>279918.44689999998</v>
      </c>
      <c r="N104" s="105">
        <v>279918.44689999998</v>
      </c>
      <c r="O104" s="105">
        <v>279918.44689999998</v>
      </c>
      <c r="P104" s="105">
        <v>279918.44689999998</v>
      </c>
      <c r="Q104" s="105">
        <v>279918.44689999998</v>
      </c>
      <c r="R104" s="105">
        <v>279918.44689999998</v>
      </c>
      <c r="S104" s="105">
        <v>279918.44689999998</v>
      </c>
      <c r="T104" s="105">
        <v>279918.44689999998</v>
      </c>
      <c r="U104" s="105">
        <v>279918.44689999998</v>
      </c>
      <c r="V104" s="105">
        <v>279918.44689999998</v>
      </c>
      <c r="W104" s="105">
        <v>279918.44689999998</v>
      </c>
      <c r="X104" s="105">
        <v>279918.44689999998</v>
      </c>
      <c r="Y104" s="105">
        <v>279918.44689999998</v>
      </c>
      <c r="Z104" s="105">
        <v>279918.44689999998</v>
      </c>
      <c r="AA104" s="105">
        <v>279918.44689999998</v>
      </c>
      <c r="AB104" s="105">
        <v>279918.44689999998</v>
      </c>
    </row>
    <row r="105" spans="2:28" x14ac:dyDescent="0.2">
      <c r="B105" s="131" t="s">
        <v>101</v>
      </c>
      <c r="C105" s="132">
        <v>2</v>
      </c>
      <c r="D105" s="131" t="s">
        <v>164</v>
      </c>
      <c r="E105" s="131"/>
      <c r="F105" s="130">
        <v>1</v>
      </c>
      <c r="G105" s="130"/>
      <c r="H105" s="130" t="s">
        <v>26</v>
      </c>
      <c r="I105" s="105">
        <v>196610.63</v>
      </c>
      <c r="J105" s="105">
        <v>196610.63</v>
      </c>
      <c r="K105" s="105">
        <v>196610.63</v>
      </c>
      <c r="L105" s="105">
        <v>196610.63</v>
      </c>
      <c r="M105" s="105">
        <v>196610.63</v>
      </c>
      <c r="N105" s="105">
        <v>196610.63</v>
      </c>
      <c r="O105" s="105">
        <v>196610.63</v>
      </c>
      <c r="P105" s="105">
        <v>196610.63</v>
      </c>
      <c r="Q105" s="105">
        <v>196610.63</v>
      </c>
      <c r="R105" s="105">
        <v>196610.63</v>
      </c>
      <c r="S105" s="105">
        <v>196610.63</v>
      </c>
      <c r="T105" s="105">
        <v>196610.63</v>
      </c>
      <c r="U105" s="105">
        <v>196610.63</v>
      </c>
      <c r="V105" s="105">
        <v>196610.63</v>
      </c>
      <c r="W105" s="105">
        <v>196610.63</v>
      </c>
      <c r="X105" s="105">
        <v>196610.63</v>
      </c>
      <c r="Y105" s="105">
        <v>196610.63</v>
      </c>
      <c r="Z105" s="105">
        <v>196610.63</v>
      </c>
      <c r="AA105" s="105">
        <v>196610.63</v>
      </c>
      <c r="AB105" s="105">
        <v>196610.63</v>
      </c>
    </row>
    <row r="106" spans="2:28" x14ac:dyDescent="0.2">
      <c r="B106" s="131" t="s">
        <v>102</v>
      </c>
      <c r="C106" s="132">
        <v>1</v>
      </c>
      <c r="D106" s="131" t="s">
        <v>109</v>
      </c>
      <c r="E106" s="131"/>
      <c r="F106" s="130">
        <v>1</v>
      </c>
      <c r="G106" s="130"/>
      <c r="H106" s="130" t="s">
        <v>26</v>
      </c>
      <c r="I106" s="105">
        <v>81721.797299999991</v>
      </c>
      <c r="J106" s="105">
        <v>81721.797299999991</v>
      </c>
      <c r="K106" s="105">
        <v>81721.797299999991</v>
      </c>
      <c r="L106" s="105">
        <v>81721.797299999991</v>
      </c>
      <c r="M106" s="105">
        <v>81721.797299999991</v>
      </c>
      <c r="N106" s="105">
        <v>81721.797299999991</v>
      </c>
      <c r="O106" s="105">
        <v>81721.797299999991</v>
      </c>
      <c r="P106" s="105">
        <v>81721.797299999991</v>
      </c>
      <c r="Q106" s="105">
        <v>81721.797299999991</v>
      </c>
      <c r="R106" s="105">
        <v>81721.797299999991</v>
      </c>
      <c r="S106" s="105">
        <v>81721.797299999991</v>
      </c>
      <c r="T106" s="105">
        <v>81721.797299999991</v>
      </c>
      <c r="U106" s="105">
        <v>81721.797299999991</v>
      </c>
      <c r="V106" s="105">
        <v>81721.797299999991</v>
      </c>
      <c r="W106" s="105">
        <v>81721.797299999991</v>
      </c>
      <c r="X106" s="105">
        <v>81721.797299999991</v>
      </c>
      <c r="Y106" s="105">
        <v>81721.797299999991</v>
      </c>
      <c r="Z106" s="105">
        <v>81721.797299999991</v>
      </c>
      <c r="AA106" s="105">
        <v>81721.797299999991</v>
      </c>
      <c r="AB106" s="105">
        <v>81721.797299999991</v>
      </c>
    </row>
    <row r="107" spans="2:28" x14ac:dyDescent="0.2">
      <c r="B107" s="131" t="s">
        <v>102</v>
      </c>
      <c r="C107" s="132">
        <v>1</v>
      </c>
      <c r="D107" s="131" t="s">
        <v>112</v>
      </c>
      <c r="E107" s="131"/>
      <c r="F107" s="130">
        <v>1</v>
      </c>
      <c r="G107" s="130"/>
      <c r="H107" s="130" t="s">
        <v>26</v>
      </c>
      <c r="I107" s="105">
        <v>459797.04884688708</v>
      </c>
      <c r="J107" s="105">
        <v>459797.04884688708</v>
      </c>
      <c r="K107" s="105">
        <v>459797.04884688708</v>
      </c>
      <c r="L107" s="105">
        <v>459797.04884688708</v>
      </c>
      <c r="M107" s="105">
        <v>459797.04884688708</v>
      </c>
      <c r="N107" s="105">
        <v>459797.04884688708</v>
      </c>
      <c r="O107" s="105">
        <v>459797.04884688708</v>
      </c>
      <c r="P107" s="105">
        <v>459797.04884688708</v>
      </c>
      <c r="Q107" s="105">
        <v>459797.04884688708</v>
      </c>
      <c r="R107" s="105">
        <v>459797.04884688708</v>
      </c>
      <c r="S107" s="105">
        <v>459797.04884688708</v>
      </c>
      <c r="T107" s="105">
        <v>459797.04884688708</v>
      </c>
      <c r="U107" s="105">
        <v>459797.04884688708</v>
      </c>
      <c r="V107" s="105">
        <v>459797.04884688708</v>
      </c>
      <c r="W107" s="105">
        <v>459797.04884688708</v>
      </c>
      <c r="X107" s="105">
        <v>459797.04884688708</v>
      </c>
      <c r="Y107" s="105">
        <v>459797.04884688708</v>
      </c>
      <c r="Z107" s="105">
        <v>459797.04884688708</v>
      </c>
      <c r="AA107" s="105">
        <v>459797.04884688708</v>
      </c>
      <c r="AB107" s="105">
        <v>459797.04884688708</v>
      </c>
    </row>
    <row r="108" spans="2:28" x14ac:dyDescent="0.2">
      <c r="B108" s="131" t="s">
        <v>102</v>
      </c>
      <c r="C108" s="132">
        <v>1</v>
      </c>
      <c r="D108" s="131" t="s">
        <v>115</v>
      </c>
      <c r="E108" s="131"/>
      <c r="F108" s="130">
        <v>1</v>
      </c>
      <c r="G108" s="130"/>
      <c r="H108" s="130" t="s">
        <v>26</v>
      </c>
      <c r="I108" s="105">
        <v>509496.82210000011</v>
      </c>
      <c r="J108" s="105">
        <v>509496.82210000011</v>
      </c>
      <c r="K108" s="105">
        <v>509496.82210000011</v>
      </c>
      <c r="L108" s="105">
        <v>509496.82210000011</v>
      </c>
      <c r="M108" s="105">
        <v>509496.82210000011</v>
      </c>
      <c r="N108" s="105">
        <v>509496.82210000011</v>
      </c>
      <c r="O108" s="105">
        <v>509496.82210000011</v>
      </c>
      <c r="P108" s="105">
        <v>509496.82210000011</v>
      </c>
      <c r="Q108" s="105">
        <v>509496.82210000011</v>
      </c>
      <c r="R108" s="105">
        <v>509496.82210000011</v>
      </c>
      <c r="S108" s="105">
        <v>509496.82210000011</v>
      </c>
      <c r="T108" s="105">
        <v>509496.82210000011</v>
      </c>
      <c r="U108" s="105">
        <v>509496.82210000011</v>
      </c>
      <c r="V108" s="105">
        <v>509496.82210000011</v>
      </c>
      <c r="W108" s="105">
        <v>509496.82210000011</v>
      </c>
      <c r="X108" s="105">
        <v>509496.82210000011</v>
      </c>
      <c r="Y108" s="105">
        <v>509496.82210000011</v>
      </c>
      <c r="Z108" s="105">
        <v>509496.82210000011</v>
      </c>
      <c r="AA108" s="105">
        <v>509496.82210000011</v>
      </c>
      <c r="AB108" s="105">
        <v>509496.82210000011</v>
      </c>
    </row>
    <row r="109" spans="2:28" x14ac:dyDescent="0.2">
      <c r="B109" s="131" t="s">
        <v>102</v>
      </c>
      <c r="C109" s="132">
        <v>2</v>
      </c>
      <c r="D109" s="131" t="s">
        <v>116</v>
      </c>
      <c r="E109" s="131"/>
      <c r="F109" s="130">
        <v>1</v>
      </c>
      <c r="G109" s="130"/>
      <c r="H109" s="130" t="s">
        <v>26</v>
      </c>
      <c r="I109" s="105">
        <v>671120.99470000004</v>
      </c>
      <c r="J109" s="105">
        <v>671120.99470000004</v>
      </c>
      <c r="K109" s="105">
        <v>671120.99470000004</v>
      </c>
      <c r="L109" s="105">
        <v>671120.99470000004</v>
      </c>
      <c r="M109" s="105">
        <v>671120.99470000004</v>
      </c>
      <c r="N109" s="105">
        <v>671120.99470000004</v>
      </c>
      <c r="O109" s="105">
        <v>671120.99470000004</v>
      </c>
      <c r="P109" s="105">
        <v>671120.99470000004</v>
      </c>
      <c r="Q109" s="105">
        <v>671120.99470000004</v>
      </c>
      <c r="R109" s="105">
        <v>671120.99470000004</v>
      </c>
      <c r="S109" s="105">
        <v>671120.99470000004</v>
      </c>
      <c r="T109" s="105">
        <v>671120.99470000004</v>
      </c>
      <c r="U109" s="105">
        <v>671120.99470000004</v>
      </c>
      <c r="V109" s="105">
        <v>671120.99470000004</v>
      </c>
      <c r="W109" s="105">
        <v>671120.99470000004</v>
      </c>
      <c r="X109" s="105">
        <v>671120.99470000004</v>
      </c>
      <c r="Y109" s="105">
        <v>671120.99470000004</v>
      </c>
      <c r="Z109" s="105">
        <v>671120.99470000004</v>
      </c>
      <c r="AA109" s="105">
        <v>671120.99470000004</v>
      </c>
      <c r="AB109" s="105">
        <v>671120.99470000004</v>
      </c>
    </row>
    <row r="110" spans="2:28" x14ac:dyDescent="0.2">
      <c r="B110" s="131" t="s">
        <v>103</v>
      </c>
      <c r="C110" s="132">
        <v>1</v>
      </c>
      <c r="D110" s="131" t="s">
        <v>109</v>
      </c>
      <c r="E110" s="131"/>
      <c r="F110" s="130">
        <v>1</v>
      </c>
      <c r="G110" s="130"/>
      <c r="H110" s="130" t="s">
        <v>26</v>
      </c>
      <c r="I110" s="105">
        <v>81721.797299999991</v>
      </c>
      <c r="J110" s="105">
        <v>81721.797299999991</v>
      </c>
      <c r="K110" s="105">
        <v>81721.797299999991</v>
      </c>
      <c r="L110" s="105">
        <v>81721.797299999991</v>
      </c>
      <c r="M110" s="105">
        <v>81721.797299999991</v>
      </c>
      <c r="N110" s="105">
        <v>81721.797299999991</v>
      </c>
      <c r="O110" s="105">
        <v>81721.797299999991</v>
      </c>
      <c r="P110" s="105">
        <v>81721.797299999991</v>
      </c>
      <c r="Q110" s="105">
        <v>81721.797299999991</v>
      </c>
      <c r="R110" s="105">
        <v>81721.797299999991</v>
      </c>
      <c r="S110" s="105">
        <v>81721.797299999991</v>
      </c>
      <c r="T110" s="105">
        <v>81721.797299999991</v>
      </c>
      <c r="U110" s="105">
        <v>81721.797299999991</v>
      </c>
      <c r="V110" s="105">
        <v>81721.797299999991</v>
      </c>
      <c r="W110" s="105">
        <v>81721.797299999991</v>
      </c>
      <c r="X110" s="105">
        <v>81721.797299999991</v>
      </c>
      <c r="Y110" s="105">
        <v>81721.797299999991</v>
      </c>
      <c r="Z110" s="105">
        <v>81721.797299999991</v>
      </c>
      <c r="AA110" s="105">
        <v>81721.797299999991</v>
      </c>
      <c r="AB110" s="105">
        <v>81721.797299999991</v>
      </c>
    </row>
    <row r="111" spans="2:28" x14ac:dyDescent="0.2">
      <c r="B111" s="131" t="s">
        <v>103</v>
      </c>
      <c r="C111" s="132">
        <v>1</v>
      </c>
      <c r="D111" s="131" t="s">
        <v>117</v>
      </c>
      <c r="E111" s="131"/>
      <c r="F111" s="130">
        <v>1</v>
      </c>
      <c r="G111" s="130"/>
      <c r="H111" s="130" t="s">
        <v>26</v>
      </c>
      <c r="I111" s="105">
        <v>1268679.2718</v>
      </c>
      <c r="J111" s="105">
        <v>1268679.2718</v>
      </c>
      <c r="K111" s="105">
        <v>1268679.2718</v>
      </c>
      <c r="L111" s="105">
        <v>1268679.2718</v>
      </c>
      <c r="M111" s="105">
        <v>1268679.2718</v>
      </c>
      <c r="N111" s="105">
        <v>1268679.2718</v>
      </c>
      <c r="O111" s="105">
        <v>1268679.2718</v>
      </c>
      <c r="P111" s="105">
        <v>1268679.2718</v>
      </c>
      <c r="Q111" s="105">
        <v>1268679.2718</v>
      </c>
      <c r="R111" s="105">
        <v>1268679.2718</v>
      </c>
      <c r="S111" s="105">
        <v>1268679.2718</v>
      </c>
      <c r="T111" s="105">
        <v>1268679.2718</v>
      </c>
      <c r="U111" s="105">
        <v>1268679.2718</v>
      </c>
      <c r="V111" s="105">
        <v>1268679.2718</v>
      </c>
      <c r="W111" s="105">
        <v>1268679.2718</v>
      </c>
      <c r="X111" s="105">
        <v>1268679.2718</v>
      </c>
      <c r="Y111" s="105">
        <v>1268679.2718</v>
      </c>
      <c r="Z111" s="105">
        <v>1268679.2718</v>
      </c>
      <c r="AA111" s="105">
        <v>1268679.2718</v>
      </c>
      <c r="AB111" s="105">
        <v>1268679.2718</v>
      </c>
    </row>
    <row r="112" spans="2:28" x14ac:dyDescent="0.2">
      <c r="B112" s="131" t="s">
        <v>103</v>
      </c>
      <c r="C112" s="132">
        <v>1</v>
      </c>
      <c r="D112" s="131" t="s">
        <v>122</v>
      </c>
      <c r="E112" s="131"/>
      <c r="F112" s="130">
        <v>1</v>
      </c>
      <c r="G112" s="130"/>
      <c r="H112" s="130" t="s">
        <v>26</v>
      </c>
      <c r="I112" s="105">
        <v>509496.82210000011</v>
      </c>
      <c r="J112" s="105">
        <v>509496.82210000011</v>
      </c>
      <c r="K112" s="105">
        <v>509496.82210000011</v>
      </c>
      <c r="L112" s="105">
        <v>509496.82210000011</v>
      </c>
      <c r="M112" s="105">
        <v>509496.82210000011</v>
      </c>
      <c r="N112" s="105">
        <v>509496.82210000011</v>
      </c>
      <c r="O112" s="105">
        <v>509496.82210000011</v>
      </c>
      <c r="P112" s="105">
        <v>509496.82210000011</v>
      </c>
      <c r="Q112" s="105">
        <v>509496.82210000011</v>
      </c>
      <c r="R112" s="105">
        <v>509496.82210000011</v>
      </c>
      <c r="S112" s="105">
        <v>509496.82210000011</v>
      </c>
      <c r="T112" s="105">
        <v>509496.82210000011</v>
      </c>
      <c r="U112" s="105">
        <v>509496.82210000011</v>
      </c>
      <c r="V112" s="105">
        <v>509496.82210000011</v>
      </c>
      <c r="W112" s="105">
        <v>509496.82210000011</v>
      </c>
      <c r="X112" s="105">
        <v>509496.82210000011</v>
      </c>
      <c r="Y112" s="105">
        <v>509496.82210000011</v>
      </c>
      <c r="Z112" s="105">
        <v>509496.82210000011</v>
      </c>
      <c r="AA112" s="105">
        <v>509496.82210000011</v>
      </c>
      <c r="AB112" s="105">
        <v>509496.82210000011</v>
      </c>
    </row>
    <row r="113" spans="2:28" x14ac:dyDescent="0.2">
      <c r="B113" s="131" t="s">
        <v>103</v>
      </c>
      <c r="C113" s="132">
        <v>1</v>
      </c>
      <c r="D113" s="131" t="s">
        <v>114</v>
      </c>
      <c r="E113" s="131"/>
      <c r="F113" s="130">
        <v>1</v>
      </c>
      <c r="G113" s="130"/>
      <c r="H113" s="130" t="s">
        <v>26</v>
      </c>
      <c r="I113" s="105">
        <v>279918.44689999998</v>
      </c>
      <c r="J113" s="105">
        <v>279918.44689999998</v>
      </c>
      <c r="K113" s="105">
        <v>279918.44689999998</v>
      </c>
      <c r="L113" s="105">
        <v>279918.44689999998</v>
      </c>
      <c r="M113" s="105">
        <v>279918.44689999998</v>
      </c>
      <c r="N113" s="105">
        <v>279918.44689999998</v>
      </c>
      <c r="O113" s="105">
        <v>279918.44689999998</v>
      </c>
      <c r="P113" s="105">
        <v>279918.44689999998</v>
      </c>
      <c r="Q113" s="105">
        <v>279918.44689999998</v>
      </c>
      <c r="R113" s="105">
        <v>279918.44689999998</v>
      </c>
      <c r="S113" s="105">
        <v>279918.44689999998</v>
      </c>
      <c r="T113" s="105">
        <v>279918.44689999998</v>
      </c>
      <c r="U113" s="105">
        <v>279918.44689999998</v>
      </c>
      <c r="V113" s="105">
        <v>279918.44689999998</v>
      </c>
      <c r="W113" s="105">
        <v>279918.44689999998</v>
      </c>
      <c r="X113" s="105">
        <v>279918.44689999998</v>
      </c>
      <c r="Y113" s="105">
        <v>279918.44689999998</v>
      </c>
      <c r="Z113" s="105">
        <v>279918.44689999998</v>
      </c>
      <c r="AA113" s="105">
        <v>279918.44689999998</v>
      </c>
      <c r="AB113" s="105">
        <v>279918.44689999998</v>
      </c>
    </row>
    <row r="114" spans="2:28" x14ac:dyDescent="0.2">
      <c r="B114" s="131" t="s">
        <v>103</v>
      </c>
      <c r="C114" s="132">
        <v>2</v>
      </c>
      <c r="D114" s="131" t="s">
        <v>164</v>
      </c>
      <c r="E114" s="131"/>
      <c r="F114" s="130">
        <v>1</v>
      </c>
      <c r="G114" s="130"/>
      <c r="H114" s="130" t="s">
        <v>26</v>
      </c>
      <c r="I114" s="105">
        <v>196610.63</v>
      </c>
      <c r="J114" s="105">
        <v>196610.63</v>
      </c>
      <c r="K114" s="105">
        <v>196610.63</v>
      </c>
      <c r="L114" s="105">
        <v>196610.63</v>
      </c>
      <c r="M114" s="105">
        <v>196610.63</v>
      </c>
      <c r="N114" s="105">
        <v>196610.63</v>
      </c>
      <c r="O114" s="105">
        <v>196610.63</v>
      </c>
      <c r="P114" s="105">
        <v>196610.63</v>
      </c>
      <c r="Q114" s="105">
        <v>196610.63</v>
      </c>
      <c r="R114" s="105">
        <v>196610.63</v>
      </c>
      <c r="S114" s="105">
        <v>196610.63</v>
      </c>
      <c r="T114" s="105">
        <v>196610.63</v>
      </c>
      <c r="U114" s="105">
        <v>196610.63</v>
      </c>
      <c r="V114" s="105">
        <v>196610.63</v>
      </c>
      <c r="W114" s="105">
        <v>196610.63</v>
      </c>
      <c r="X114" s="105">
        <v>196610.63</v>
      </c>
      <c r="Y114" s="105">
        <v>196610.63</v>
      </c>
      <c r="Z114" s="105">
        <v>196610.63</v>
      </c>
      <c r="AA114" s="105">
        <v>196610.63</v>
      </c>
      <c r="AB114" s="105">
        <v>196610.63</v>
      </c>
    </row>
    <row r="115" spans="2:28" x14ac:dyDescent="0.2">
      <c r="B115" s="131" t="s">
        <v>104</v>
      </c>
      <c r="C115" s="132">
        <v>1</v>
      </c>
      <c r="D115" s="131" t="s">
        <v>109</v>
      </c>
      <c r="E115" s="131"/>
      <c r="F115" s="130">
        <v>1</v>
      </c>
      <c r="G115" s="130"/>
      <c r="H115" s="130" t="s">
        <v>26</v>
      </c>
      <c r="I115" s="105">
        <v>81721.797299999991</v>
      </c>
      <c r="J115" s="105">
        <v>81721.797299999991</v>
      </c>
      <c r="K115" s="105">
        <v>81721.797299999991</v>
      </c>
      <c r="L115" s="105">
        <v>81721.797299999991</v>
      </c>
      <c r="M115" s="105">
        <v>81721.797299999991</v>
      </c>
      <c r="N115" s="105">
        <v>81721.797299999991</v>
      </c>
      <c r="O115" s="105">
        <v>81721.797299999991</v>
      </c>
      <c r="P115" s="105">
        <v>81721.797299999991</v>
      </c>
      <c r="Q115" s="105">
        <v>81721.797299999991</v>
      </c>
      <c r="R115" s="105">
        <v>81721.797299999991</v>
      </c>
      <c r="S115" s="105">
        <v>81721.797299999991</v>
      </c>
      <c r="T115" s="105">
        <v>81721.797299999991</v>
      </c>
      <c r="U115" s="105">
        <v>81721.797299999991</v>
      </c>
      <c r="V115" s="105">
        <v>81721.797299999991</v>
      </c>
      <c r="W115" s="105">
        <v>81721.797299999991</v>
      </c>
      <c r="X115" s="105">
        <v>81721.797299999991</v>
      </c>
      <c r="Y115" s="105">
        <v>81721.797299999991</v>
      </c>
      <c r="Z115" s="105">
        <v>81721.797299999991</v>
      </c>
      <c r="AA115" s="105">
        <v>81721.797299999991</v>
      </c>
      <c r="AB115" s="105">
        <v>81721.797299999991</v>
      </c>
    </row>
    <row r="116" spans="2:28" x14ac:dyDescent="0.2">
      <c r="B116" s="131" t="s">
        <v>104</v>
      </c>
      <c r="C116" s="132">
        <v>1</v>
      </c>
      <c r="D116" s="131" t="s">
        <v>118</v>
      </c>
      <c r="E116" s="131"/>
      <c r="F116" s="130">
        <v>1</v>
      </c>
      <c r="G116" s="130"/>
      <c r="H116" s="130" t="s">
        <v>26</v>
      </c>
      <c r="I116" s="105">
        <v>864188.57860000012</v>
      </c>
      <c r="J116" s="105">
        <v>864188.57860000012</v>
      </c>
      <c r="K116" s="105">
        <v>864188.57860000012</v>
      </c>
      <c r="L116" s="105">
        <v>864188.57860000012</v>
      </c>
      <c r="M116" s="105">
        <v>864188.57860000012</v>
      </c>
      <c r="N116" s="105">
        <v>864188.57860000012</v>
      </c>
      <c r="O116" s="105">
        <v>864188.57860000012</v>
      </c>
      <c r="P116" s="105">
        <v>864188.57860000012</v>
      </c>
      <c r="Q116" s="105">
        <v>864188.57860000012</v>
      </c>
      <c r="R116" s="105">
        <v>864188.57860000012</v>
      </c>
      <c r="S116" s="105">
        <v>864188.57860000012</v>
      </c>
      <c r="T116" s="105">
        <v>864188.57860000012</v>
      </c>
      <c r="U116" s="105">
        <v>864188.57860000012</v>
      </c>
      <c r="V116" s="105">
        <v>864188.57860000012</v>
      </c>
      <c r="W116" s="105">
        <v>864188.57860000012</v>
      </c>
      <c r="X116" s="105">
        <v>864188.57860000012</v>
      </c>
      <c r="Y116" s="105">
        <v>864188.57860000012</v>
      </c>
      <c r="Z116" s="105">
        <v>864188.57860000012</v>
      </c>
      <c r="AA116" s="105">
        <v>864188.57860000012</v>
      </c>
      <c r="AB116" s="105">
        <v>864188.57860000012</v>
      </c>
    </row>
    <row r="117" spans="2:28" x14ac:dyDescent="0.2">
      <c r="B117" s="131" t="s">
        <v>104</v>
      </c>
      <c r="C117" s="132">
        <v>1</v>
      </c>
      <c r="D117" s="131" t="s">
        <v>114</v>
      </c>
      <c r="E117" s="131"/>
      <c r="F117" s="130">
        <v>1</v>
      </c>
      <c r="G117" s="130"/>
      <c r="H117" s="130" t="s">
        <v>26</v>
      </c>
      <c r="I117" s="105">
        <v>279918.44689999998</v>
      </c>
      <c r="J117" s="105">
        <v>279918.44689999998</v>
      </c>
      <c r="K117" s="105">
        <v>279918.44689999998</v>
      </c>
      <c r="L117" s="105">
        <v>279918.44689999998</v>
      </c>
      <c r="M117" s="105">
        <v>279918.44689999998</v>
      </c>
      <c r="N117" s="105">
        <v>279918.44689999998</v>
      </c>
      <c r="O117" s="105">
        <v>279918.44689999998</v>
      </c>
      <c r="P117" s="105">
        <v>279918.44689999998</v>
      </c>
      <c r="Q117" s="105">
        <v>279918.44689999998</v>
      </c>
      <c r="R117" s="105">
        <v>279918.44689999998</v>
      </c>
      <c r="S117" s="105">
        <v>279918.44689999998</v>
      </c>
      <c r="T117" s="105">
        <v>279918.44689999998</v>
      </c>
      <c r="U117" s="105">
        <v>279918.44689999998</v>
      </c>
      <c r="V117" s="105">
        <v>279918.44689999998</v>
      </c>
      <c r="W117" s="105">
        <v>279918.44689999998</v>
      </c>
      <c r="X117" s="105">
        <v>279918.44689999998</v>
      </c>
      <c r="Y117" s="105">
        <v>279918.44689999998</v>
      </c>
      <c r="Z117" s="105">
        <v>279918.44689999998</v>
      </c>
      <c r="AA117" s="105">
        <v>279918.44689999998</v>
      </c>
      <c r="AB117" s="105">
        <v>279918.44689999998</v>
      </c>
    </row>
    <row r="118" spans="2:28" x14ac:dyDescent="0.2">
      <c r="B118" s="131" t="s">
        <v>104</v>
      </c>
      <c r="C118" s="132">
        <v>2</v>
      </c>
      <c r="D118" s="131" t="s">
        <v>165</v>
      </c>
      <c r="E118" s="131"/>
      <c r="F118" s="130">
        <v>1</v>
      </c>
      <c r="G118" s="130"/>
      <c r="H118" s="130" t="s">
        <v>26</v>
      </c>
      <c r="I118" s="105">
        <v>196610.63</v>
      </c>
      <c r="J118" s="105">
        <v>196610.63</v>
      </c>
      <c r="K118" s="105">
        <v>196610.63</v>
      </c>
      <c r="L118" s="105">
        <v>196610.63</v>
      </c>
      <c r="M118" s="105">
        <v>196610.63</v>
      </c>
      <c r="N118" s="105">
        <v>196610.63</v>
      </c>
      <c r="O118" s="105">
        <v>196610.63</v>
      </c>
      <c r="P118" s="105">
        <v>196610.63</v>
      </c>
      <c r="Q118" s="105">
        <v>196610.63</v>
      </c>
      <c r="R118" s="105">
        <v>196610.63</v>
      </c>
      <c r="S118" s="105">
        <v>196610.63</v>
      </c>
      <c r="T118" s="105">
        <v>196610.63</v>
      </c>
      <c r="U118" s="105">
        <v>196610.63</v>
      </c>
      <c r="V118" s="105">
        <v>196610.63</v>
      </c>
      <c r="W118" s="105">
        <v>196610.63</v>
      </c>
      <c r="X118" s="105">
        <v>196610.63</v>
      </c>
      <c r="Y118" s="105">
        <v>196610.63</v>
      </c>
      <c r="Z118" s="105">
        <v>196610.63</v>
      </c>
      <c r="AA118" s="105">
        <v>196610.63</v>
      </c>
      <c r="AB118" s="105">
        <v>196610.63</v>
      </c>
    </row>
    <row r="119" spans="2:28" x14ac:dyDescent="0.2">
      <c r="B119" s="131" t="s">
        <v>105</v>
      </c>
      <c r="C119" s="132">
        <v>1</v>
      </c>
      <c r="D119" s="131" t="s">
        <v>109</v>
      </c>
      <c r="E119" s="131"/>
      <c r="F119" s="130">
        <v>1</v>
      </c>
      <c r="G119" s="130"/>
      <c r="H119" s="130" t="s">
        <v>26</v>
      </c>
      <c r="I119" s="105">
        <v>81721.797299999991</v>
      </c>
      <c r="J119" s="105">
        <v>81721.797299999991</v>
      </c>
      <c r="K119" s="105">
        <v>81721.797299999991</v>
      </c>
      <c r="L119" s="105">
        <v>81721.797299999991</v>
      </c>
      <c r="M119" s="105">
        <v>81721.797299999991</v>
      </c>
      <c r="N119" s="105">
        <v>81721.797299999991</v>
      </c>
      <c r="O119" s="105">
        <v>81721.797299999991</v>
      </c>
      <c r="P119" s="105">
        <v>81721.797299999991</v>
      </c>
      <c r="Q119" s="105">
        <v>81721.797299999991</v>
      </c>
      <c r="R119" s="105">
        <v>81721.797299999991</v>
      </c>
      <c r="S119" s="105">
        <v>81721.797299999991</v>
      </c>
      <c r="T119" s="105">
        <v>81721.797299999991</v>
      </c>
      <c r="U119" s="105">
        <v>81721.797299999991</v>
      </c>
      <c r="V119" s="105">
        <v>81721.797299999991</v>
      </c>
      <c r="W119" s="105">
        <v>81721.797299999991</v>
      </c>
      <c r="X119" s="105">
        <v>81721.797299999991</v>
      </c>
      <c r="Y119" s="105">
        <v>81721.797299999991</v>
      </c>
      <c r="Z119" s="105">
        <v>81721.797299999991</v>
      </c>
      <c r="AA119" s="105">
        <v>81721.797299999991</v>
      </c>
      <c r="AB119" s="105">
        <v>81721.797299999991</v>
      </c>
    </row>
    <row r="120" spans="2:28" x14ac:dyDescent="0.2">
      <c r="B120" s="131" t="s">
        <v>105</v>
      </c>
      <c r="C120" s="132">
        <v>1</v>
      </c>
      <c r="D120" s="131" t="s">
        <v>118</v>
      </c>
      <c r="E120" s="131"/>
      <c r="F120" s="130">
        <v>1</v>
      </c>
      <c r="G120" s="130"/>
      <c r="H120" s="130" t="s">
        <v>26</v>
      </c>
      <c r="I120" s="105">
        <v>864188.57860000012</v>
      </c>
      <c r="J120" s="105">
        <v>864188.57860000012</v>
      </c>
      <c r="K120" s="105">
        <v>864188.57860000012</v>
      </c>
      <c r="L120" s="105">
        <v>864188.57860000012</v>
      </c>
      <c r="M120" s="105">
        <v>864188.57860000012</v>
      </c>
      <c r="N120" s="105">
        <v>864188.57860000012</v>
      </c>
      <c r="O120" s="105">
        <v>864188.57860000012</v>
      </c>
      <c r="P120" s="105">
        <v>864188.57860000012</v>
      </c>
      <c r="Q120" s="105">
        <v>864188.57860000012</v>
      </c>
      <c r="R120" s="105">
        <v>864188.57860000012</v>
      </c>
      <c r="S120" s="105">
        <v>864188.57860000012</v>
      </c>
      <c r="T120" s="105">
        <v>864188.57860000012</v>
      </c>
      <c r="U120" s="105">
        <v>864188.57860000012</v>
      </c>
      <c r="V120" s="105">
        <v>864188.57860000012</v>
      </c>
      <c r="W120" s="105">
        <v>864188.57860000012</v>
      </c>
      <c r="X120" s="105">
        <v>864188.57860000012</v>
      </c>
      <c r="Y120" s="105">
        <v>864188.57860000012</v>
      </c>
      <c r="Z120" s="105">
        <v>864188.57860000012</v>
      </c>
      <c r="AA120" s="105">
        <v>864188.57860000012</v>
      </c>
      <c r="AB120" s="105">
        <v>864188.57860000012</v>
      </c>
    </row>
    <row r="121" spans="2:28" x14ac:dyDescent="0.2">
      <c r="B121" s="131" t="s">
        <v>105</v>
      </c>
      <c r="C121" s="132">
        <v>1</v>
      </c>
      <c r="D121" s="131" t="s">
        <v>114</v>
      </c>
      <c r="E121" s="131"/>
      <c r="F121" s="130">
        <v>1</v>
      </c>
      <c r="G121" s="130"/>
      <c r="H121" s="130" t="s">
        <v>26</v>
      </c>
      <c r="I121" s="105">
        <v>279918.44689999998</v>
      </c>
      <c r="J121" s="105">
        <v>279918.44689999998</v>
      </c>
      <c r="K121" s="105">
        <v>279918.44689999998</v>
      </c>
      <c r="L121" s="105">
        <v>279918.44689999998</v>
      </c>
      <c r="M121" s="105">
        <v>279918.44689999998</v>
      </c>
      <c r="N121" s="105">
        <v>279918.44689999998</v>
      </c>
      <c r="O121" s="105">
        <v>279918.44689999998</v>
      </c>
      <c r="P121" s="105">
        <v>279918.44689999998</v>
      </c>
      <c r="Q121" s="105">
        <v>279918.44689999998</v>
      </c>
      <c r="R121" s="105">
        <v>279918.44689999998</v>
      </c>
      <c r="S121" s="105">
        <v>279918.44689999998</v>
      </c>
      <c r="T121" s="105">
        <v>279918.44689999998</v>
      </c>
      <c r="U121" s="105">
        <v>279918.44689999998</v>
      </c>
      <c r="V121" s="105">
        <v>279918.44689999998</v>
      </c>
      <c r="W121" s="105">
        <v>279918.44689999998</v>
      </c>
      <c r="X121" s="105">
        <v>279918.44689999998</v>
      </c>
      <c r="Y121" s="105">
        <v>279918.44689999998</v>
      </c>
      <c r="Z121" s="105">
        <v>279918.44689999998</v>
      </c>
      <c r="AA121" s="105">
        <v>279918.44689999998</v>
      </c>
      <c r="AB121" s="105">
        <v>279918.44689999998</v>
      </c>
    </row>
    <row r="122" spans="2:28" x14ac:dyDescent="0.2">
      <c r="B122" s="131" t="s">
        <v>105</v>
      </c>
      <c r="C122" s="132">
        <v>2</v>
      </c>
      <c r="D122" s="131" t="s">
        <v>166</v>
      </c>
      <c r="E122" s="131"/>
      <c r="F122" s="130">
        <v>1</v>
      </c>
      <c r="G122" s="130"/>
      <c r="H122" s="130" t="s">
        <v>26</v>
      </c>
      <c r="I122" s="105" t="s">
        <v>190</v>
      </c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</row>
    <row r="123" spans="2:28" x14ac:dyDescent="0.2">
      <c r="B123" s="131" t="s">
        <v>106</v>
      </c>
      <c r="C123" s="132">
        <v>1</v>
      </c>
      <c r="D123" s="131" t="s">
        <v>109</v>
      </c>
      <c r="E123" s="131"/>
      <c r="F123" s="130">
        <v>1</v>
      </c>
      <c r="G123" s="130"/>
      <c r="H123" s="130" t="s">
        <v>26</v>
      </c>
      <c r="I123" s="105">
        <v>81721.797299999991</v>
      </c>
      <c r="J123" s="105">
        <v>81721.797299999991</v>
      </c>
      <c r="K123" s="105">
        <v>81721.797299999991</v>
      </c>
      <c r="L123" s="105">
        <v>81721.797299999991</v>
      </c>
      <c r="M123" s="105">
        <v>81721.797299999991</v>
      </c>
      <c r="N123" s="105">
        <v>81721.797299999991</v>
      </c>
      <c r="O123" s="105">
        <v>81721.797299999991</v>
      </c>
      <c r="P123" s="105">
        <v>81721.797299999991</v>
      </c>
      <c r="Q123" s="105">
        <v>81721.797299999991</v>
      </c>
      <c r="R123" s="105">
        <v>81721.797299999991</v>
      </c>
      <c r="S123" s="105">
        <v>81721.797299999991</v>
      </c>
      <c r="T123" s="105">
        <v>81721.797299999991</v>
      </c>
      <c r="U123" s="105">
        <v>81721.797299999991</v>
      </c>
      <c r="V123" s="105">
        <v>81721.797299999991</v>
      </c>
      <c r="W123" s="105">
        <v>81721.797299999991</v>
      </c>
      <c r="X123" s="105">
        <v>81721.797299999991</v>
      </c>
      <c r="Y123" s="105">
        <v>81721.797299999991</v>
      </c>
      <c r="Z123" s="105">
        <v>81721.797299999991</v>
      </c>
      <c r="AA123" s="105">
        <v>81721.797299999991</v>
      </c>
      <c r="AB123" s="105">
        <v>81721.797299999991</v>
      </c>
    </row>
    <row r="124" spans="2:28" x14ac:dyDescent="0.2">
      <c r="B124" s="131" t="s">
        <v>106</v>
      </c>
      <c r="C124" s="132">
        <v>1</v>
      </c>
      <c r="D124" s="131" t="s">
        <v>118</v>
      </c>
      <c r="E124" s="131"/>
      <c r="F124" s="130">
        <v>1</v>
      </c>
      <c r="G124" s="130"/>
      <c r="H124" s="130" t="s">
        <v>26</v>
      </c>
      <c r="I124" s="105">
        <v>864188.57860000012</v>
      </c>
      <c r="J124" s="105">
        <v>864188.57860000012</v>
      </c>
      <c r="K124" s="105">
        <v>864188.57860000012</v>
      </c>
      <c r="L124" s="105">
        <v>864188.57860000012</v>
      </c>
      <c r="M124" s="105">
        <v>864188.57860000012</v>
      </c>
      <c r="N124" s="105">
        <v>864188.57860000012</v>
      </c>
      <c r="O124" s="105">
        <v>864188.57860000012</v>
      </c>
      <c r="P124" s="105">
        <v>864188.57860000012</v>
      </c>
      <c r="Q124" s="105">
        <v>864188.57860000012</v>
      </c>
      <c r="R124" s="105">
        <v>864188.57860000012</v>
      </c>
      <c r="S124" s="105">
        <v>864188.57860000012</v>
      </c>
      <c r="T124" s="105">
        <v>864188.57860000012</v>
      </c>
      <c r="U124" s="105">
        <v>864188.57860000012</v>
      </c>
      <c r="V124" s="105">
        <v>864188.57860000012</v>
      </c>
      <c r="W124" s="105">
        <v>864188.57860000012</v>
      </c>
      <c r="X124" s="105">
        <v>864188.57860000012</v>
      </c>
      <c r="Y124" s="105">
        <v>864188.57860000012</v>
      </c>
      <c r="Z124" s="105">
        <v>864188.57860000012</v>
      </c>
      <c r="AA124" s="105">
        <v>864188.57860000012</v>
      </c>
      <c r="AB124" s="105">
        <v>864188.57860000012</v>
      </c>
    </row>
    <row r="125" spans="2:28" x14ac:dyDescent="0.2">
      <c r="B125" s="182" t="s">
        <v>106</v>
      </c>
      <c r="C125" s="183">
        <v>2</v>
      </c>
      <c r="D125" s="182" t="s">
        <v>116</v>
      </c>
      <c r="E125" s="182"/>
      <c r="F125" s="184">
        <v>1</v>
      </c>
      <c r="G125" s="184"/>
      <c r="H125" s="184" t="s">
        <v>26</v>
      </c>
      <c r="I125" s="122">
        <v>671120.99470000004</v>
      </c>
      <c r="J125" s="122">
        <v>671120.99470000004</v>
      </c>
      <c r="K125" s="122">
        <v>671120.99470000004</v>
      </c>
      <c r="L125" s="122">
        <v>671120.99470000004</v>
      </c>
      <c r="M125" s="122">
        <v>671120.99470000004</v>
      </c>
      <c r="N125" s="122">
        <v>671120.99470000004</v>
      </c>
      <c r="O125" s="122">
        <v>671120.99470000004</v>
      </c>
      <c r="P125" s="122">
        <v>671120.99470000004</v>
      </c>
      <c r="Q125" s="122">
        <v>671120.99470000004</v>
      </c>
      <c r="R125" s="122">
        <v>671120.99470000004</v>
      </c>
      <c r="S125" s="122">
        <v>671120.99470000004</v>
      </c>
      <c r="T125" s="122">
        <v>671120.99470000004</v>
      </c>
      <c r="U125" s="122">
        <v>671120.99470000004</v>
      </c>
      <c r="V125" s="122">
        <v>671120.99470000004</v>
      </c>
      <c r="W125" s="122">
        <v>671120.99470000004</v>
      </c>
      <c r="X125" s="122">
        <v>671120.99470000004</v>
      </c>
      <c r="Y125" s="122">
        <v>671120.99470000004</v>
      </c>
      <c r="Z125" s="122">
        <v>671120.99470000004</v>
      </c>
      <c r="AA125" s="122">
        <v>671120.99470000004</v>
      </c>
      <c r="AB125" s="122">
        <v>671120.99470000004</v>
      </c>
    </row>
    <row r="126" spans="2:28" x14ac:dyDescent="0.2">
      <c r="B126" s="182" t="s">
        <v>119</v>
      </c>
      <c r="C126" s="183">
        <v>1</v>
      </c>
      <c r="D126" s="182" t="s">
        <v>109</v>
      </c>
      <c r="E126" s="182"/>
      <c r="F126" s="184">
        <v>1</v>
      </c>
      <c r="G126" s="184"/>
      <c r="H126" s="184" t="s">
        <v>26</v>
      </c>
      <c r="I126" s="122">
        <v>81721.797299999991</v>
      </c>
      <c r="J126" s="122">
        <v>81721.797299999991</v>
      </c>
      <c r="K126" s="122">
        <v>81721.797299999991</v>
      </c>
      <c r="L126" s="122">
        <v>81721.797299999991</v>
      </c>
      <c r="M126" s="122">
        <v>81721.797299999991</v>
      </c>
      <c r="N126" s="122">
        <v>81721.797299999991</v>
      </c>
      <c r="O126" s="122">
        <v>81721.797299999991</v>
      </c>
      <c r="P126" s="122">
        <v>81721.797299999991</v>
      </c>
      <c r="Q126" s="122">
        <v>81721.797299999991</v>
      </c>
      <c r="R126" s="122">
        <v>81721.797299999991</v>
      </c>
      <c r="S126" s="122">
        <v>81721.797299999991</v>
      </c>
      <c r="T126" s="122">
        <v>81721.797299999991</v>
      </c>
      <c r="U126" s="122">
        <v>81721.797299999991</v>
      </c>
      <c r="V126" s="122">
        <v>81721.797299999991</v>
      </c>
      <c r="W126" s="122">
        <v>81721.797299999991</v>
      </c>
      <c r="X126" s="122">
        <v>81721.797299999991</v>
      </c>
      <c r="Y126" s="122">
        <v>81721.797299999991</v>
      </c>
      <c r="Z126" s="122">
        <v>81721.797299999991</v>
      </c>
      <c r="AA126" s="122">
        <v>81721.797299999991</v>
      </c>
      <c r="AB126" s="122">
        <v>81721.797299999991</v>
      </c>
    </row>
    <row r="127" spans="2:28" x14ac:dyDescent="0.2">
      <c r="B127" s="182" t="s">
        <v>119</v>
      </c>
      <c r="C127" s="183">
        <v>1</v>
      </c>
      <c r="D127" s="182" t="s">
        <v>191</v>
      </c>
      <c r="E127" s="182"/>
      <c r="F127" s="184">
        <v>0</v>
      </c>
      <c r="G127" s="184"/>
      <c r="H127" s="184" t="s">
        <v>26</v>
      </c>
      <c r="I127" s="105" t="s">
        <v>190</v>
      </c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</row>
    <row r="128" spans="2:28" x14ac:dyDescent="0.2">
      <c r="B128" s="182" t="s">
        <v>119</v>
      </c>
      <c r="C128" s="183">
        <v>2</v>
      </c>
      <c r="D128" s="182" t="s">
        <v>118</v>
      </c>
      <c r="E128" s="182"/>
      <c r="F128" s="184">
        <v>1</v>
      </c>
      <c r="G128" s="184"/>
      <c r="H128" s="184" t="s">
        <v>26</v>
      </c>
      <c r="I128" s="122">
        <v>864188.57860000012</v>
      </c>
      <c r="J128" s="122">
        <v>864188.57860000012</v>
      </c>
      <c r="K128" s="122">
        <v>864188.57860000012</v>
      </c>
      <c r="L128" s="122">
        <v>864188.57860000012</v>
      </c>
      <c r="M128" s="122">
        <v>864188.57860000012</v>
      </c>
      <c r="N128" s="122">
        <v>864188.57860000012</v>
      </c>
      <c r="O128" s="122">
        <v>864188.57860000012</v>
      </c>
      <c r="P128" s="122">
        <v>864188.57860000012</v>
      </c>
      <c r="Q128" s="122">
        <v>864188.57860000012</v>
      </c>
      <c r="R128" s="122">
        <v>864188.57860000012</v>
      </c>
      <c r="S128" s="122">
        <v>864188.57860000012</v>
      </c>
      <c r="T128" s="122">
        <v>864188.57860000012</v>
      </c>
      <c r="U128" s="122">
        <v>864188.57860000012</v>
      </c>
      <c r="V128" s="122">
        <v>864188.57860000012</v>
      </c>
      <c r="W128" s="122">
        <v>864188.57860000012</v>
      </c>
      <c r="X128" s="122">
        <v>864188.57860000012</v>
      </c>
      <c r="Y128" s="122">
        <v>864188.57860000012</v>
      </c>
      <c r="Z128" s="122">
        <v>864188.57860000012</v>
      </c>
      <c r="AA128" s="122">
        <v>864188.57860000012</v>
      </c>
      <c r="AB128" s="122">
        <v>864188.57860000012</v>
      </c>
    </row>
    <row r="129" spans="2:28" x14ac:dyDescent="0.2">
      <c r="B129" s="182" t="s">
        <v>119</v>
      </c>
      <c r="C129" s="183">
        <v>2</v>
      </c>
      <c r="D129" s="182" t="s">
        <v>114</v>
      </c>
      <c r="E129" s="182"/>
      <c r="F129" s="184">
        <v>1</v>
      </c>
      <c r="G129" s="184"/>
      <c r="H129" s="184" t="s">
        <v>26</v>
      </c>
      <c r="I129" s="122">
        <v>279918.44689999998</v>
      </c>
      <c r="J129" s="122">
        <v>279918.44689999998</v>
      </c>
      <c r="K129" s="122">
        <v>279918.44689999998</v>
      </c>
      <c r="L129" s="122">
        <v>279918.44689999998</v>
      </c>
      <c r="M129" s="122">
        <v>279918.44689999998</v>
      </c>
      <c r="N129" s="122">
        <v>279918.44689999998</v>
      </c>
      <c r="O129" s="122">
        <v>279918.44689999998</v>
      </c>
      <c r="P129" s="122">
        <v>279918.44689999998</v>
      </c>
      <c r="Q129" s="122">
        <v>279918.44689999998</v>
      </c>
      <c r="R129" s="122">
        <v>279918.44689999998</v>
      </c>
      <c r="S129" s="122">
        <v>279918.44689999998</v>
      </c>
      <c r="T129" s="122">
        <v>279918.44689999998</v>
      </c>
      <c r="U129" s="122">
        <v>279918.44689999998</v>
      </c>
      <c r="V129" s="122">
        <v>279918.44689999998</v>
      </c>
      <c r="W129" s="122">
        <v>279918.44689999998</v>
      </c>
      <c r="X129" s="122">
        <v>279918.44689999998</v>
      </c>
      <c r="Y129" s="122">
        <v>279918.44689999998</v>
      </c>
      <c r="Z129" s="122">
        <v>279918.44689999998</v>
      </c>
      <c r="AA129" s="122">
        <v>279918.44689999998</v>
      </c>
      <c r="AB129" s="122">
        <v>279918.44689999998</v>
      </c>
    </row>
    <row r="130" spans="2:28" s="75" customFormat="1" x14ac:dyDescent="0.2">
      <c r="B130" s="182" t="s">
        <v>120</v>
      </c>
      <c r="C130" s="183">
        <v>1</v>
      </c>
      <c r="D130" s="182" t="s">
        <v>109</v>
      </c>
      <c r="E130" s="182"/>
      <c r="F130" s="184">
        <v>1</v>
      </c>
      <c r="G130" s="184"/>
      <c r="H130" s="184" t="s">
        <v>26</v>
      </c>
      <c r="I130" s="122">
        <v>81721.797299999991</v>
      </c>
      <c r="J130" s="122">
        <v>81721.797299999991</v>
      </c>
      <c r="K130" s="122">
        <v>81721.797299999991</v>
      </c>
      <c r="L130" s="122">
        <v>81721.797299999991</v>
      </c>
      <c r="M130" s="122">
        <v>81721.797299999991</v>
      </c>
      <c r="N130" s="122">
        <v>81721.797299999991</v>
      </c>
      <c r="O130" s="122">
        <v>81721.797299999991</v>
      </c>
      <c r="P130" s="122">
        <v>81721.797299999991</v>
      </c>
      <c r="Q130" s="122">
        <v>81721.797299999991</v>
      </c>
      <c r="R130" s="122">
        <v>81721.797299999991</v>
      </c>
      <c r="S130" s="122">
        <v>81721.797299999991</v>
      </c>
      <c r="T130" s="122">
        <v>81721.797299999991</v>
      </c>
      <c r="U130" s="122">
        <v>81721.797299999991</v>
      </c>
      <c r="V130" s="122">
        <v>81721.797299999991</v>
      </c>
      <c r="W130" s="122">
        <v>81721.797299999991</v>
      </c>
      <c r="X130" s="122">
        <v>81721.797299999991</v>
      </c>
      <c r="Y130" s="122">
        <v>81721.797299999991</v>
      </c>
      <c r="Z130" s="122">
        <v>81721.797299999991</v>
      </c>
      <c r="AA130" s="122">
        <v>81721.797299999991</v>
      </c>
      <c r="AB130" s="122">
        <v>81721.797299999991</v>
      </c>
    </row>
    <row r="131" spans="2:28" s="75" customFormat="1" x14ac:dyDescent="0.2">
      <c r="B131" s="182" t="s">
        <v>120</v>
      </c>
      <c r="C131" s="183">
        <v>1</v>
      </c>
      <c r="D131" s="182" t="s">
        <v>192</v>
      </c>
      <c r="E131" s="182"/>
      <c r="F131" s="184">
        <v>0</v>
      </c>
      <c r="G131" s="184"/>
      <c r="H131" s="184" t="s">
        <v>26</v>
      </c>
      <c r="I131" s="105" t="s">
        <v>190</v>
      </c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</row>
    <row r="132" spans="2:28" s="75" customFormat="1" x14ac:dyDescent="0.2">
      <c r="B132" s="182" t="s">
        <v>120</v>
      </c>
      <c r="C132" s="183">
        <v>2</v>
      </c>
      <c r="D132" s="182" t="s">
        <v>118</v>
      </c>
      <c r="E132" s="182"/>
      <c r="F132" s="184">
        <v>1</v>
      </c>
      <c r="G132" s="184"/>
      <c r="H132" s="184" t="s">
        <v>26</v>
      </c>
      <c r="I132" s="122">
        <v>864188.57860000012</v>
      </c>
      <c r="J132" s="122">
        <v>864188.57860000012</v>
      </c>
      <c r="K132" s="122">
        <v>864188.57860000012</v>
      </c>
      <c r="L132" s="122">
        <v>864188.57860000012</v>
      </c>
      <c r="M132" s="122">
        <v>864188.57860000012</v>
      </c>
      <c r="N132" s="122">
        <v>864188.57860000012</v>
      </c>
      <c r="O132" s="122">
        <v>864188.57860000012</v>
      </c>
      <c r="P132" s="122">
        <v>864188.57860000012</v>
      </c>
      <c r="Q132" s="122">
        <v>864188.57860000012</v>
      </c>
      <c r="R132" s="122">
        <v>864188.57860000012</v>
      </c>
      <c r="S132" s="122">
        <v>864188.57860000012</v>
      </c>
      <c r="T132" s="122">
        <v>864188.57860000012</v>
      </c>
      <c r="U132" s="122">
        <v>864188.57860000012</v>
      </c>
      <c r="V132" s="122">
        <v>864188.57860000012</v>
      </c>
      <c r="W132" s="122">
        <v>864188.57860000012</v>
      </c>
      <c r="X132" s="122">
        <v>864188.57860000012</v>
      </c>
      <c r="Y132" s="122">
        <v>864188.57860000012</v>
      </c>
      <c r="Z132" s="122">
        <v>864188.57860000012</v>
      </c>
      <c r="AA132" s="122">
        <v>864188.57860000012</v>
      </c>
      <c r="AB132" s="122">
        <v>864188.57860000012</v>
      </c>
    </row>
    <row r="133" spans="2:28" s="75" customFormat="1" x14ac:dyDescent="0.2">
      <c r="B133" s="182" t="s">
        <v>120</v>
      </c>
      <c r="C133" s="183">
        <v>2</v>
      </c>
      <c r="D133" s="182" t="s">
        <v>114</v>
      </c>
      <c r="E133" s="182"/>
      <c r="F133" s="184">
        <v>1</v>
      </c>
      <c r="G133" s="184"/>
      <c r="H133" s="184" t="s">
        <v>26</v>
      </c>
      <c r="I133" s="122">
        <v>279918.44689999998</v>
      </c>
      <c r="J133" s="122">
        <v>279918.44689999998</v>
      </c>
      <c r="K133" s="122">
        <v>279918.44689999998</v>
      </c>
      <c r="L133" s="122">
        <v>279918.44689999998</v>
      </c>
      <c r="M133" s="122">
        <v>279918.44689999998</v>
      </c>
      <c r="N133" s="122">
        <v>279918.44689999998</v>
      </c>
      <c r="O133" s="122">
        <v>279918.44689999998</v>
      </c>
      <c r="P133" s="122">
        <v>279918.44689999998</v>
      </c>
      <c r="Q133" s="122">
        <v>279918.44689999998</v>
      </c>
      <c r="R133" s="122">
        <v>279918.44689999998</v>
      </c>
      <c r="S133" s="122">
        <v>279918.44689999998</v>
      </c>
      <c r="T133" s="122">
        <v>279918.44689999998</v>
      </c>
      <c r="U133" s="122">
        <v>279918.44689999998</v>
      </c>
      <c r="V133" s="122">
        <v>279918.44689999998</v>
      </c>
      <c r="W133" s="122">
        <v>279918.44689999998</v>
      </c>
      <c r="X133" s="122">
        <v>279918.44689999998</v>
      </c>
      <c r="Y133" s="122">
        <v>279918.44689999998</v>
      </c>
      <c r="Z133" s="122">
        <v>279918.44689999998</v>
      </c>
      <c r="AA133" s="122">
        <v>279918.44689999998</v>
      </c>
      <c r="AB133" s="122">
        <v>279918.44689999998</v>
      </c>
    </row>
    <row r="134" spans="2:28" s="75" customFormat="1" x14ac:dyDescent="0.2">
      <c r="B134" s="182" t="s">
        <v>161</v>
      </c>
      <c r="C134" s="183">
        <v>1</v>
      </c>
      <c r="D134" s="182" t="s">
        <v>109</v>
      </c>
      <c r="E134" s="182"/>
      <c r="F134" s="184">
        <v>1</v>
      </c>
      <c r="G134" s="184"/>
      <c r="H134" s="184" t="s">
        <v>26</v>
      </c>
      <c r="I134" s="122">
        <v>81721.797299999991</v>
      </c>
      <c r="J134" s="122">
        <v>81721.797299999991</v>
      </c>
      <c r="K134" s="122">
        <v>81721.797299999991</v>
      </c>
      <c r="L134" s="122">
        <v>81721.797299999991</v>
      </c>
      <c r="M134" s="122">
        <v>81721.797299999991</v>
      </c>
      <c r="N134" s="122">
        <v>81721.797299999991</v>
      </c>
      <c r="O134" s="122">
        <v>81721.797299999991</v>
      </c>
      <c r="P134" s="122">
        <v>81721.797299999991</v>
      </c>
      <c r="Q134" s="122">
        <v>81721.797299999991</v>
      </c>
      <c r="R134" s="122">
        <v>81721.797299999991</v>
      </c>
      <c r="S134" s="122">
        <v>81721.797299999991</v>
      </c>
      <c r="T134" s="122">
        <v>81721.797299999991</v>
      </c>
      <c r="U134" s="122">
        <v>81721.797299999991</v>
      </c>
      <c r="V134" s="122">
        <v>81721.797299999991</v>
      </c>
      <c r="W134" s="122">
        <v>81721.797299999991</v>
      </c>
      <c r="X134" s="122">
        <v>81721.797299999991</v>
      </c>
      <c r="Y134" s="122">
        <v>81721.797299999991</v>
      </c>
      <c r="Z134" s="122">
        <v>81721.797299999991</v>
      </c>
      <c r="AA134" s="122">
        <v>81721.797299999991</v>
      </c>
      <c r="AB134" s="122">
        <v>81721.797299999991</v>
      </c>
    </row>
    <row r="135" spans="2:28" s="75" customFormat="1" x14ac:dyDescent="0.2">
      <c r="B135" s="182" t="s">
        <v>161</v>
      </c>
      <c r="C135" s="183">
        <v>1</v>
      </c>
      <c r="D135" s="182" t="s">
        <v>191</v>
      </c>
      <c r="E135" s="182"/>
      <c r="F135" s="184">
        <v>0</v>
      </c>
      <c r="G135" s="184"/>
      <c r="H135" s="184" t="s">
        <v>26</v>
      </c>
      <c r="I135" s="105" t="s">
        <v>190</v>
      </c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</row>
    <row r="136" spans="2:28" s="75" customFormat="1" x14ac:dyDescent="0.2">
      <c r="B136" s="182" t="s">
        <v>161</v>
      </c>
      <c r="C136" s="183">
        <v>2</v>
      </c>
      <c r="D136" s="182" t="s">
        <v>118</v>
      </c>
      <c r="E136" s="182"/>
      <c r="F136" s="184">
        <v>1</v>
      </c>
      <c r="G136" s="184"/>
      <c r="H136" s="184" t="s">
        <v>26</v>
      </c>
      <c r="I136" s="122">
        <v>864188.57860000012</v>
      </c>
      <c r="J136" s="122">
        <v>864188.57860000012</v>
      </c>
      <c r="K136" s="122">
        <v>864188.57860000012</v>
      </c>
      <c r="L136" s="122">
        <v>864188.57860000012</v>
      </c>
      <c r="M136" s="122">
        <v>864188.57860000012</v>
      </c>
      <c r="N136" s="122">
        <v>864188.57860000012</v>
      </c>
      <c r="O136" s="122">
        <v>864188.57860000012</v>
      </c>
      <c r="P136" s="122">
        <v>864188.57860000012</v>
      </c>
      <c r="Q136" s="122">
        <v>864188.57860000012</v>
      </c>
      <c r="R136" s="122">
        <v>864188.57860000012</v>
      </c>
      <c r="S136" s="122">
        <v>864188.57860000012</v>
      </c>
      <c r="T136" s="122">
        <v>864188.57860000012</v>
      </c>
      <c r="U136" s="122">
        <v>864188.57860000012</v>
      </c>
      <c r="V136" s="122">
        <v>864188.57860000012</v>
      </c>
      <c r="W136" s="122">
        <v>864188.57860000012</v>
      </c>
      <c r="X136" s="122">
        <v>864188.57860000012</v>
      </c>
      <c r="Y136" s="122">
        <v>864188.57860000012</v>
      </c>
      <c r="Z136" s="122">
        <v>864188.57860000012</v>
      </c>
      <c r="AA136" s="122">
        <v>864188.57860000012</v>
      </c>
      <c r="AB136" s="122">
        <v>864188.57860000012</v>
      </c>
    </row>
    <row r="137" spans="2:28" s="75" customFormat="1" x14ac:dyDescent="0.2">
      <c r="B137" s="182" t="s">
        <v>161</v>
      </c>
      <c r="C137" s="183">
        <v>2</v>
      </c>
      <c r="D137" s="182" t="s">
        <v>114</v>
      </c>
      <c r="E137" s="182"/>
      <c r="F137" s="184">
        <v>1</v>
      </c>
      <c r="G137" s="184"/>
      <c r="H137" s="184" t="s">
        <v>26</v>
      </c>
      <c r="I137" s="122">
        <v>279918.44689999998</v>
      </c>
      <c r="J137" s="122">
        <v>279918.44689999998</v>
      </c>
      <c r="K137" s="122">
        <v>279918.44689999998</v>
      </c>
      <c r="L137" s="122">
        <v>279918.44689999998</v>
      </c>
      <c r="M137" s="122">
        <v>279918.44689999998</v>
      </c>
      <c r="N137" s="122">
        <v>279918.44689999998</v>
      </c>
      <c r="O137" s="122">
        <v>279918.44689999998</v>
      </c>
      <c r="P137" s="122">
        <v>279918.44689999998</v>
      </c>
      <c r="Q137" s="122">
        <v>279918.44689999998</v>
      </c>
      <c r="R137" s="122">
        <v>279918.44689999998</v>
      </c>
      <c r="S137" s="122">
        <v>279918.44689999998</v>
      </c>
      <c r="T137" s="122">
        <v>279918.44689999998</v>
      </c>
      <c r="U137" s="122">
        <v>279918.44689999998</v>
      </c>
      <c r="V137" s="122">
        <v>279918.44689999998</v>
      </c>
      <c r="W137" s="122">
        <v>279918.44689999998</v>
      </c>
      <c r="X137" s="122">
        <v>279918.44689999998</v>
      </c>
      <c r="Y137" s="122">
        <v>279918.44689999998</v>
      </c>
      <c r="Z137" s="122">
        <v>279918.44689999998</v>
      </c>
      <c r="AA137" s="122">
        <v>279918.44689999998</v>
      </c>
      <c r="AB137" s="122">
        <v>279918.44689999998</v>
      </c>
    </row>
    <row r="138" spans="2:28" s="75" customFormat="1" x14ac:dyDescent="0.2">
      <c r="B138" s="182" t="s">
        <v>123</v>
      </c>
      <c r="C138" s="183"/>
      <c r="D138" s="182"/>
      <c r="E138" s="182"/>
      <c r="F138" s="184"/>
      <c r="G138" s="184"/>
      <c r="H138" s="184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</row>
    <row r="139" spans="2:28" s="75" customFormat="1" x14ac:dyDescent="0.2">
      <c r="B139" s="182" t="s">
        <v>99</v>
      </c>
      <c r="C139" s="183">
        <v>2</v>
      </c>
      <c r="D139" s="182" t="s">
        <v>111</v>
      </c>
      <c r="E139" s="182"/>
      <c r="F139" s="184">
        <v>1</v>
      </c>
      <c r="G139" s="184"/>
      <c r="H139" s="184" t="s">
        <v>26</v>
      </c>
      <c r="I139" s="122">
        <v>0</v>
      </c>
      <c r="J139" s="122">
        <v>0</v>
      </c>
      <c r="K139" s="122">
        <v>0</v>
      </c>
      <c r="L139" s="122">
        <v>0</v>
      </c>
      <c r="M139" s="122">
        <v>0</v>
      </c>
      <c r="N139" s="122">
        <v>0</v>
      </c>
      <c r="O139" s="122">
        <v>0</v>
      </c>
      <c r="P139" s="122">
        <v>0</v>
      </c>
      <c r="Q139" s="122">
        <v>0</v>
      </c>
      <c r="R139" s="122">
        <v>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0</v>
      </c>
      <c r="Z139" s="122">
        <v>0</v>
      </c>
      <c r="AA139" s="122">
        <v>0</v>
      </c>
      <c r="AB139" s="122">
        <v>0</v>
      </c>
    </row>
    <row r="140" spans="2:28" s="75" customFormat="1" x14ac:dyDescent="0.2">
      <c r="B140" s="131" t="s">
        <v>100</v>
      </c>
      <c r="C140" s="132">
        <v>1</v>
      </c>
      <c r="D140" s="131" t="s">
        <v>112</v>
      </c>
      <c r="E140" s="131"/>
      <c r="F140" s="130">
        <v>1</v>
      </c>
      <c r="G140" s="130"/>
      <c r="H140" s="130" t="s">
        <v>26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</row>
    <row r="141" spans="2:28" s="75" customFormat="1" x14ac:dyDescent="0.2">
      <c r="B141" s="131" t="s">
        <v>101</v>
      </c>
      <c r="C141" s="132">
        <v>1</v>
      </c>
      <c r="D141" s="131" t="s">
        <v>113</v>
      </c>
      <c r="E141" s="131"/>
      <c r="F141" s="130">
        <v>1</v>
      </c>
      <c r="G141" s="130"/>
      <c r="H141" s="130" t="s">
        <v>26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</row>
    <row r="142" spans="2:28" s="75" customFormat="1" x14ac:dyDescent="0.2">
      <c r="B142" s="131" t="s">
        <v>102</v>
      </c>
      <c r="C142" s="132">
        <v>1</v>
      </c>
      <c r="D142" s="131" t="s">
        <v>112</v>
      </c>
      <c r="E142" s="131"/>
      <c r="F142" s="130">
        <v>1</v>
      </c>
      <c r="G142" s="130"/>
      <c r="H142" s="130" t="s">
        <v>26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</row>
    <row r="143" spans="2:28" s="75" customFormat="1" x14ac:dyDescent="0.2">
      <c r="B143" s="131" t="s">
        <v>102</v>
      </c>
      <c r="C143" s="132">
        <v>2</v>
      </c>
      <c r="D143" s="131" t="s">
        <v>116</v>
      </c>
      <c r="E143" s="131"/>
      <c r="F143" s="130">
        <v>1</v>
      </c>
      <c r="G143" s="130"/>
      <c r="H143" s="130" t="s">
        <v>26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</row>
    <row r="144" spans="2:28" s="75" customFormat="1" x14ac:dyDescent="0.2">
      <c r="B144" s="131" t="s">
        <v>103</v>
      </c>
      <c r="C144" s="132">
        <v>1</v>
      </c>
      <c r="D144" s="131" t="s">
        <v>117</v>
      </c>
      <c r="E144" s="131"/>
      <c r="F144" s="130">
        <v>1</v>
      </c>
      <c r="G144" s="130"/>
      <c r="H144" s="130" t="s">
        <v>26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</row>
    <row r="145" spans="2:28" s="75" customFormat="1" x14ac:dyDescent="0.2">
      <c r="B145" s="131" t="s">
        <v>106</v>
      </c>
      <c r="C145" s="132">
        <v>2</v>
      </c>
      <c r="D145" s="131" t="s">
        <v>116</v>
      </c>
      <c r="E145" s="131"/>
      <c r="F145" s="130">
        <v>1</v>
      </c>
      <c r="G145" s="130"/>
      <c r="H145" s="130" t="s">
        <v>26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</row>
    <row r="146" spans="2:28" s="75" customFormat="1" x14ac:dyDescent="0.2">
      <c r="B146" s="131" t="s">
        <v>129</v>
      </c>
      <c r="C146" s="183"/>
      <c r="D146" s="182"/>
      <c r="E146" s="182"/>
      <c r="F146" s="184"/>
      <c r="G146" s="184"/>
      <c r="H146" s="184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</row>
    <row r="147" spans="2:28" s="79" customFormat="1" x14ac:dyDescent="0.2">
      <c r="B147" s="131" t="s">
        <v>99</v>
      </c>
      <c r="C147" s="132">
        <v>2</v>
      </c>
      <c r="D147" s="131" t="s">
        <v>111</v>
      </c>
      <c r="E147" s="131"/>
      <c r="F147" s="130">
        <v>1</v>
      </c>
      <c r="G147" s="130"/>
      <c r="H147" s="130" t="s">
        <v>26</v>
      </c>
      <c r="I147" s="122">
        <v>0</v>
      </c>
      <c r="J147" s="122">
        <v>0</v>
      </c>
      <c r="K147" s="122">
        <v>0</v>
      </c>
      <c r="L147" s="122">
        <v>0</v>
      </c>
      <c r="M147" s="122">
        <v>0</v>
      </c>
      <c r="N147" s="122">
        <v>0</v>
      </c>
      <c r="O147" s="122">
        <v>0</v>
      </c>
      <c r="P147" s="122">
        <v>0</v>
      </c>
      <c r="Q147" s="122">
        <v>0</v>
      </c>
      <c r="R147" s="122">
        <v>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0</v>
      </c>
      <c r="AA147" s="122">
        <v>0</v>
      </c>
      <c r="AB147" s="122">
        <v>0</v>
      </c>
    </row>
    <row r="148" spans="2:28" s="79" customFormat="1" x14ac:dyDescent="0.2">
      <c r="B148" s="131" t="s">
        <v>100</v>
      </c>
      <c r="C148" s="132">
        <v>1</v>
      </c>
      <c r="D148" s="131" t="s">
        <v>112</v>
      </c>
      <c r="E148" s="131"/>
      <c r="F148" s="130">
        <v>1</v>
      </c>
      <c r="G148" s="130"/>
      <c r="H148" s="130" t="s">
        <v>26</v>
      </c>
      <c r="I148" s="122">
        <v>0</v>
      </c>
      <c r="J148" s="122">
        <v>0</v>
      </c>
      <c r="K148" s="122">
        <v>0</v>
      </c>
      <c r="L148" s="122">
        <v>0</v>
      </c>
      <c r="M148" s="122">
        <v>0</v>
      </c>
      <c r="N148" s="122">
        <v>0</v>
      </c>
      <c r="O148" s="122">
        <v>0</v>
      </c>
      <c r="P148" s="122">
        <v>0</v>
      </c>
      <c r="Q148" s="122">
        <v>0</v>
      </c>
      <c r="R148" s="122">
        <v>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0</v>
      </c>
      <c r="Z148" s="122">
        <v>0</v>
      </c>
      <c r="AA148" s="122">
        <v>0</v>
      </c>
      <c r="AB148" s="122">
        <v>0</v>
      </c>
    </row>
    <row r="149" spans="2:28" s="79" customFormat="1" x14ac:dyDescent="0.2">
      <c r="B149" s="131" t="s">
        <v>101</v>
      </c>
      <c r="C149" s="132">
        <v>1</v>
      </c>
      <c r="D149" s="131" t="s">
        <v>113</v>
      </c>
      <c r="E149" s="131"/>
      <c r="F149" s="130">
        <v>1</v>
      </c>
      <c r="G149" s="130"/>
      <c r="H149" s="130" t="s">
        <v>26</v>
      </c>
      <c r="I149" s="122">
        <v>0</v>
      </c>
      <c r="J149" s="122">
        <v>0</v>
      </c>
      <c r="K149" s="122">
        <v>0</v>
      </c>
      <c r="L149" s="122">
        <v>0</v>
      </c>
      <c r="M149" s="122">
        <v>0</v>
      </c>
      <c r="N149" s="122">
        <v>0</v>
      </c>
      <c r="O149" s="122">
        <v>0</v>
      </c>
      <c r="P149" s="122">
        <v>0</v>
      </c>
      <c r="Q149" s="122">
        <v>0</v>
      </c>
      <c r="R149" s="122">
        <v>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0</v>
      </c>
      <c r="Z149" s="122">
        <v>0</v>
      </c>
      <c r="AA149" s="122">
        <v>0</v>
      </c>
      <c r="AB149" s="122">
        <v>0</v>
      </c>
    </row>
    <row r="150" spans="2:28" s="79" customFormat="1" x14ac:dyDescent="0.2">
      <c r="B150" s="131" t="s">
        <v>102</v>
      </c>
      <c r="C150" s="132">
        <v>1</v>
      </c>
      <c r="D150" s="131" t="s">
        <v>112</v>
      </c>
      <c r="E150" s="131"/>
      <c r="F150" s="130">
        <v>1</v>
      </c>
      <c r="G150" s="130"/>
      <c r="H150" s="130" t="s">
        <v>26</v>
      </c>
      <c r="I150" s="122">
        <v>0</v>
      </c>
      <c r="J150" s="122">
        <v>0</v>
      </c>
      <c r="K150" s="122">
        <v>0</v>
      </c>
      <c r="L150" s="122">
        <v>0</v>
      </c>
      <c r="M150" s="122">
        <v>0</v>
      </c>
      <c r="N150" s="122">
        <v>0</v>
      </c>
      <c r="O150" s="122">
        <v>0</v>
      </c>
      <c r="P150" s="122">
        <v>0</v>
      </c>
      <c r="Q150" s="122">
        <v>0</v>
      </c>
      <c r="R150" s="122">
        <v>0</v>
      </c>
      <c r="S150" s="122">
        <v>0</v>
      </c>
      <c r="T150" s="122">
        <v>0</v>
      </c>
      <c r="U150" s="122">
        <v>0</v>
      </c>
      <c r="V150" s="122">
        <v>0</v>
      </c>
      <c r="W150" s="122">
        <v>0</v>
      </c>
      <c r="X150" s="122">
        <v>0</v>
      </c>
      <c r="Y150" s="122">
        <v>0</v>
      </c>
      <c r="Z150" s="122">
        <v>0</v>
      </c>
      <c r="AA150" s="122">
        <v>0</v>
      </c>
      <c r="AB150" s="122">
        <v>0</v>
      </c>
    </row>
    <row r="151" spans="2:28" s="79" customFormat="1" x14ac:dyDescent="0.2">
      <c r="B151" s="131" t="s">
        <v>102</v>
      </c>
      <c r="C151" s="132">
        <v>2</v>
      </c>
      <c r="D151" s="131" t="s">
        <v>116</v>
      </c>
      <c r="E151" s="131"/>
      <c r="F151" s="130">
        <v>1</v>
      </c>
      <c r="G151" s="130"/>
      <c r="H151" s="130" t="s">
        <v>26</v>
      </c>
      <c r="I151" s="122">
        <v>0</v>
      </c>
      <c r="J151" s="122">
        <v>0</v>
      </c>
      <c r="K151" s="122">
        <v>0</v>
      </c>
      <c r="L151" s="122">
        <v>0</v>
      </c>
      <c r="M151" s="122">
        <v>0</v>
      </c>
      <c r="N151" s="122">
        <v>0</v>
      </c>
      <c r="O151" s="122">
        <v>0</v>
      </c>
      <c r="P151" s="122">
        <v>0</v>
      </c>
      <c r="Q151" s="122">
        <v>0</v>
      </c>
      <c r="R151" s="122">
        <v>0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0</v>
      </c>
      <c r="Z151" s="122">
        <v>0</v>
      </c>
      <c r="AA151" s="122">
        <v>0</v>
      </c>
      <c r="AB151" s="122">
        <v>0</v>
      </c>
    </row>
    <row r="152" spans="2:28" s="79" customFormat="1" x14ac:dyDescent="0.2">
      <c r="B152" s="131" t="s">
        <v>103</v>
      </c>
      <c r="C152" s="132">
        <v>1</v>
      </c>
      <c r="D152" s="131" t="s">
        <v>117</v>
      </c>
      <c r="E152" s="131"/>
      <c r="F152" s="130">
        <v>1</v>
      </c>
      <c r="G152" s="130"/>
      <c r="H152" s="130" t="s">
        <v>26</v>
      </c>
      <c r="I152" s="122">
        <v>0</v>
      </c>
      <c r="J152" s="122">
        <v>0</v>
      </c>
      <c r="K152" s="122">
        <v>0</v>
      </c>
      <c r="L152" s="122">
        <v>0</v>
      </c>
      <c r="M152" s="122">
        <v>0</v>
      </c>
      <c r="N152" s="122">
        <v>0</v>
      </c>
      <c r="O152" s="122">
        <v>0</v>
      </c>
      <c r="P152" s="122">
        <v>0</v>
      </c>
      <c r="Q152" s="122">
        <v>0</v>
      </c>
      <c r="R152" s="122">
        <v>0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0</v>
      </c>
      <c r="Z152" s="122">
        <v>0</v>
      </c>
      <c r="AA152" s="122">
        <v>0</v>
      </c>
      <c r="AB152" s="122">
        <v>0</v>
      </c>
    </row>
    <row r="153" spans="2:28" s="103" customFormat="1" x14ac:dyDescent="0.2">
      <c r="B153" s="131" t="s">
        <v>104</v>
      </c>
      <c r="C153" s="132">
        <v>1</v>
      </c>
      <c r="D153" s="131" t="s">
        <v>118</v>
      </c>
      <c r="E153" s="131"/>
      <c r="F153" s="130">
        <v>1</v>
      </c>
      <c r="G153" s="130"/>
      <c r="H153" s="130" t="s">
        <v>26</v>
      </c>
      <c r="I153" s="122">
        <v>0</v>
      </c>
      <c r="J153" s="122">
        <v>0</v>
      </c>
      <c r="K153" s="122">
        <v>0</v>
      </c>
      <c r="L153" s="122">
        <v>0</v>
      </c>
      <c r="M153" s="122">
        <v>0</v>
      </c>
      <c r="N153" s="122">
        <v>0</v>
      </c>
      <c r="O153" s="122">
        <v>0</v>
      </c>
      <c r="P153" s="122">
        <v>0</v>
      </c>
      <c r="Q153" s="122">
        <v>0</v>
      </c>
      <c r="R153" s="122">
        <v>0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0</v>
      </c>
      <c r="Z153" s="122">
        <v>0</v>
      </c>
      <c r="AA153" s="122">
        <v>0</v>
      </c>
      <c r="AB153" s="122">
        <v>0</v>
      </c>
    </row>
    <row r="154" spans="2:28" s="103" customFormat="1" x14ac:dyDescent="0.2">
      <c r="B154" s="131" t="s">
        <v>105</v>
      </c>
      <c r="C154" s="132">
        <v>1</v>
      </c>
      <c r="D154" s="131" t="s">
        <v>118</v>
      </c>
      <c r="E154" s="131"/>
      <c r="F154" s="130">
        <v>1</v>
      </c>
      <c r="G154" s="130"/>
      <c r="H154" s="130" t="s">
        <v>26</v>
      </c>
      <c r="I154" s="122">
        <v>0</v>
      </c>
      <c r="J154" s="122">
        <v>0</v>
      </c>
      <c r="K154" s="122">
        <v>0</v>
      </c>
      <c r="L154" s="122">
        <v>0</v>
      </c>
      <c r="M154" s="122">
        <v>0</v>
      </c>
      <c r="N154" s="122">
        <v>0</v>
      </c>
      <c r="O154" s="122">
        <v>0</v>
      </c>
      <c r="P154" s="122">
        <v>0</v>
      </c>
      <c r="Q154" s="122">
        <v>0</v>
      </c>
      <c r="R154" s="122">
        <v>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0</v>
      </c>
      <c r="Z154" s="122">
        <v>0</v>
      </c>
      <c r="AA154" s="122">
        <v>0</v>
      </c>
      <c r="AB154" s="122">
        <v>0</v>
      </c>
    </row>
    <row r="155" spans="2:28" s="174" customFormat="1" x14ac:dyDescent="0.2">
      <c r="B155" s="131" t="s">
        <v>106</v>
      </c>
      <c r="C155" s="132">
        <v>1</v>
      </c>
      <c r="D155" s="131" t="s">
        <v>118</v>
      </c>
      <c r="E155" s="131"/>
      <c r="F155" s="130">
        <v>1</v>
      </c>
      <c r="G155" s="130"/>
      <c r="H155" s="130" t="s">
        <v>26</v>
      </c>
      <c r="I155" s="122">
        <v>0</v>
      </c>
      <c r="J155" s="122">
        <v>0</v>
      </c>
      <c r="K155" s="122">
        <v>0</v>
      </c>
      <c r="L155" s="122">
        <v>0</v>
      </c>
      <c r="M155" s="122">
        <v>0</v>
      </c>
      <c r="N155" s="122">
        <v>0</v>
      </c>
      <c r="O155" s="122">
        <v>0</v>
      </c>
      <c r="P155" s="122">
        <v>0</v>
      </c>
      <c r="Q155" s="122">
        <v>0</v>
      </c>
      <c r="R155" s="122">
        <v>0</v>
      </c>
      <c r="S155" s="122">
        <v>0</v>
      </c>
      <c r="T155" s="122">
        <v>0</v>
      </c>
      <c r="U155" s="122">
        <v>0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</row>
    <row r="156" spans="2:28" s="174" customFormat="1" x14ac:dyDescent="0.2">
      <c r="B156" s="131" t="s">
        <v>106</v>
      </c>
      <c r="C156" s="132">
        <v>2</v>
      </c>
      <c r="D156" s="131" t="s">
        <v>116</v>
      </c>
      <c r="E156" s="131"/>
      <c r="F156" s="130">
        <v>1</v>
      </c>
      <c r="G156" s="130"/>
      <c r="H156" s="130" t="s">
        <v>26</v>
      </c>
      <c r="I156" s="122">
        <v>0</v>
      </c>
      <c r="J156" s="122">
        <v>0</v>
      </c>
      <c r="K156" s="122">
        <v>0</v>
      </c>
      <c r="L156" s="122">
        <v>0</v>
      </c>
      <c r="M156" s="122">
        <v>0</v>
      </c>
      <c r="N156" s="122">
        <v>0</v>
      </c>
      <c r="O156" s="122">
        <v>0</v>
      </c>
      <c r="P156" s="122">
        <v>0</v>
      </c>
      <c r="Q156" s="122">
        <v>0</v>
      </c>
      <c r="R156" s="122">
        <v>0</v>
      </c>
      <c r="S156" s="122">
        <v>0</v>
      </c>
      <c r="T156" s="122">
        <v>0</v>
      </c>
      <c r="U156" s="122">
        <v>0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</row>
    <row r="157" spans="2:28" s="174" customFormat="1" x14ac:dyDescent="0.2">
      <c r="B157" s="131" t="s">
        <v>119</v>
      </c>
      <c r="C157" s="132">
        <v>2</v>
      </c>
      <c r="D157" s="131" t="s">
        <v>118</v>
      </c>
      <c r="E157" s="131"/>
      <c r="F157" s="130">
        <v>1</v>
      </c>
      <c r="G157" s="130"/>
      <c r="H157" s="130" t="s">
        <v>26</v>
      </c>
      <c r="I157" s="122">
        <v>0</v>
      </c>
      <c r="J157" s="122">
        <v>0</v>
      </c>
      <c r="K157" s="122">
        <v>0</v>
      </c>
      <c r="L157" s="122">
        <v>0</v>
      </c>
      <c r="M157" s="122">
        <v>0</v>
      </c>
      <c r="N157" s="122">
        <v>0</v>
      </c>
      <c r="O157" s="122">
        <v>0</v>
      </c>
      <c r="P157" s="122">
        <v>0</v>
      </c>
      <c r="Q157" s="122">
        <v>0</v>
      </c>
      <c r="R157" s="122">
        <v>0</v>
      </c>
      <c r="S157" s="122">
        <v>0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</row>
    <row r="158" spans="2:28" s="174" customFormat="1" x14ac:dyDescent="0.2">
      <c r="B158" s="131" t="s">
        <v>120</v>
      </c>
      <c r="C158" s="132">
        <v>2</v>
      </c>
      <c r="D158" s="131" t="s">
        <v>118</v>
      </c>
      <c r="E158" s="131"/>
      <c r="F158" s="130">
        <v>1</v>
      </c>
      <c r="G158" s="130"/>
      <c r="H158" s="130" t="s">
        <v>26</v>
      </c>
      <c r="I158" s="122">
        <v>0</v>
      </c>
      <c r="J158" s="122">
        <v>0</v>
      </c>
      <c r="K158" s="122">
        <v>0</v>
      </c>
      <c r="L158" s="122">
        <v>0</v>
      </c>
      <c r="M158" s="122">
        <v>0</v>
      </c>
      <c r="N158" s="122">
        <v>0</v>
      </c>
      <c r="O158" s="122">
        <v>0</v>
      </c>
      <c r="P158" s="122">
        <v>0</v>
      </c>
      <c r="Q158" s="122">
        <v>0</v>
      </c>
      <c r="R158" s="122">
        <v>0</v>
      </c>
      <c r="S158" s="122">
        <v>0</v>
      </c>
      <c r="T158" s="122">
        <v>0</v>
      </c>
      <c r="U158" s="122">
        <v>0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</row>
    <row r="159" spans="2:28" s="178" customFormat="1" x14ac:dyDescent="0.2">
      <c r="B159" s="131" t="s">
        <v>161</v>
      </c>
      <c r="C159" s="132">
        <v>2</v>
      </c>
      <c r="D159" s="131" t="s">
        <v>118</v>
      </c>
      <c r="E159" s="131"/>
      <c r="F159" s="130">
        <v>1</v>
      </c>
      <c r="G159" s="130"/>
      <c r="H159" s="130" t="s">
        <v>26</v>
      </c>
      <c r="I159" s="122">
        <v>0</v>
      </c>
      <c r="J159" s="122">
        <v>0</v>
      </c>
      <c r="K159" s="122">
        <v>0</v>
      </c>
      <c r="L159" s="122">
        <v>0</v>
      </c>
      <c r="M159" s="122">
        <v>0</v>
      </c>
      <c r="N159" s="122">
        <v>0</v>
      </c>
      <c r="O159" s="122">
        <v>0</v>
      </c>
      <c r="P159" s="122">
        <v>0</v>
      </c>
      <c r="Q159" s="122">
        <v>0</v>
      </c>
      <c r="R159" s="122">
        <v>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</row>
    <row r="160" spans="2:28" ht="12.95" customHeight="1" x14ac:dyDescent="0.2"/>
    <row r="161" spans="2:28" ht="12.95" customHeight="1" x14ac:dyDescent="0.25">
      <c r="B161" s="8" t="s">
        <v>167</v>
      </c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2:28" ht="15" x14ac:dyDescent="0.2">
      <c r="B162" s="11" t="s">
        <v>25</v>
      </c>
      <c r="C162" s="11"/>
      <c r="D162" s="11"/>
      <c r="E162" s="11"/>
      <c r="F162" s="15"/>
      <c r="G162" s="15"/>
      <c r="H162" s="15" t="s">
        <v>17</v>
      </c>
      <c r="I162" s="12">
        <v>2023</v>
      </c>
      <c r="J162" s="12">
        <v>2024</v>
      </c>
      <c r="K162" s="12">
        <v>2025</v>
      </c>
      <c r="L162" s="12">
        <v>2026</v>
      </c>
      <c r="M162" s="12">
        <v>2027</v>
      </c>
      <c r="N162" s="12">
        <v>2028</v>
      </c>
      <c r="O162" s="12">
        <v>2029</v>
      </c>
      <c r="P162" s="12">
        <v>2030</v>
      </c>
      <c r="Q162" s="12">
        <v>2031</v>
      </c>
      <c r="R162" s="12">
        <v>2032</v>
      </c>
      <c r="S162" s="12">
        <v>2033</v>
      </c>
      <c r="T162" s="12">
        <v>2034</v>
      </c>
      <c r="U162" s="12">
        <v>2035</v>
      </c>
      <c r="V162" s="12">
        <v>2036</v>
      </c>
      <c r="W162" s="12">
        <v>2037</v>
      </c>
      <c r="X162" s="12">
        <v>2038</v>
      </c>
      <c r="Y162" s="12">
        <v>2039</v>
      </c>
      <c r="Z162" s="12">
        <v>2040</v>
      </c>
      <c r="AA162" s="12">
        <v>2041</v>
      </c>
      <c r="AB162" s="12">
        <v>2042</v>
      </c>
    </row>
    <row r="163" spans="2:28" x14ac:dyDescent="0.2">
      <c r="B163" s="128" t="s">
        <v>1</v>
      </c>
      <c r="C163" s="128"/>
      <c r="D163" s="128"/>
      <c r="E163" s="128"/>
      <c r="F163" s="130"/>
      <c r="G163" s="130"/>
      <c r="H163" s="130" t="s">
        <v>26</v>
      </c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  <row r="164" spans="2:28" hidden="1" x14ac:dyDescent="0.2">
      <c r="B164" s="128" t="s">
        <v>98</v>
      </c>
      <c r="C164" s="128"/>
      <c r="D164" s="128"/>
      <c r="E164" s="128"/>
      <c r="F164" s="130"/>
      <c r="G164" s="130"/>
      <c r="H164" s="130" t="s">
        <v>26</v>
      </c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</row>
    <row r="165" spans="2:28" hidden="1" x14ac:dyDescent="0.2">
      <c r="B165" s="128" t="s">
        <v>99</v>
      </c>
      <c r="C165" s="128"/>
      <c r="D165" s="128"/>
      <c r="E165" s="128"/>
      <c r="F165" s="130"/>
      <c r="G165" s="130"/>
      <c r="H165" s="130" t="s">
        <v>26</v>
      </c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</row>
    <row r="166" spans="2:28" hidden="1" x14ac:dyDescent="0.2">
      <c r="B166" s="128" t="s">
        <v>100</v>
      </c>
      <c r="C166" s="128"/>
      <c r="D166" s="128"/>
      <c r="E166" s="128"/>
      <c r="F166" s="130"/>
      <c r="G166" s="130"/>
      <c r="H166" s="130" t="s">
        <v>26</v>
      </c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</row>
    <row r="167" spans="2:28" hidden="1" x14ac:dyDescent="0.2">
      <c r="B167" s="128" t="s">
        <v>101</v>
      </c>
      <c r="C167" s="128"/>
      <c r="D167" s="128"/>
      <c r="E167" s="128"/>
      <c r="F167" s="130"/>
      <c r="G167" s="130"/>
      <c r="H167" s="130" t="s">
        <v>26</v>
      </c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</row>
    <row r="168" spans="2:28" hidden="1" x14ac:dyDescent="0.2">
      <c r="B168" s="128" t="s">
        <v>102</v>
      </c>
      <c r="C168" s="128"/>
      <c r="D168" s="128"/>
      <c r="E168" s="128"/>
      <c r="F168" s="130"/>
      <c r="G168" s="130"/>
      <c r="H168" s="130" t="s">
        <v>26</v>
      </c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</row>
    <row r="169" spans="2:28" hidden="1" x14ac:dyDescent="0.2">
      <c r="B169" s="128" t="s">
        <v>103</v>
      </c>
      <c r="C169" s="128"/>
      <c r="D169" s="128"/>
      <c r="E169" s="128"/>
      <c r="F169" s="130"/>
      <c r="G169" s="130"/>
      <c r="H169" s="130" t="s">
        <v>26</v>
      </c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</row>
    <row r="170" spans="2:28" hidden="1" x14ac:dyDescent="0.2">
      <c r="B170" s="128" t="s">
        <v>104</v>
      </c>
      <c r="C170" s="128"/>
      <c r="D170" s="128"/>
      <c r="E170" s="128"/>
      <c r="F170" s="130"/>
      <c r="G170" s="130"/>
      <c r="H170" s="130" t="s">
        <v>26</v>
      </c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</row>
    <row r="171" spans="2:28" hidden="1" x14ac:dyDescent="0.2">
      <c r="B171" s="128" t="s">
        <v>105</v>
      </c>
      <c r="C171" s="128"/>
      <c r="D171" s="128"/>
      <c r="E171" s="128"/>
      <c r="F171" s="130"/>
      <c r="G171" s="130"/>
      <c r="H171" s="130" t="s">
        <v>26</v>
      </c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</row>
    <row r="172" spans="2:28" hidden="1" x14ac:dyDescent="0.2">
      <c r="B172" s="128" t="s">
        <v>106</v>
      </c>
      <c r="C172" s="128"/>
      <c r="D172" s="128"/>
      <c r="E172" s="128"/>
      <c r="F172" s="130"/>
      <c r="G172" s="130"/>
      <c r="H172" s="130" t="s">
        <v>26</v>
      </c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</row>
    <row r="173" spans="2:28" x14ac:dyDescent="0.2">
      <c r="B173" s="131" t="s">
        <v>119</v>
      </c>
      <c r="C173" s="128"/>
      <c r="D173" s="128"/>
      <c r="E173" s="128"/>
      <c r="F173" s="130"/>
      <c r="G173" s="130"/>
      <c r="H173" s="130" t="s">
        <v>26</v>
      </c>
      <c r="I173" s="16" t="s">
        <v>190</v>
      </c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</row>
    <row r="174" spans="2:28" s="74" customFormat="1" x14ac:dyDescent="0.2">
      <c r="B174" s="131" t="s">
        <v>120</v>
      </c>
      <c r="C174" s="128"/>
      <c r="D174" s="128"/>
      <c r="E174" s="128"/>
      <c r="F174" s="130"/>
      <c r="G174" s="130"/>
      <c r="H174" s="130" t="s">
        <v>26</v>
      </c>
      <c r="I174" s="16" t="s">
        <v>190</v>
      </c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</row>
    <row r="175" spans="2:28" s="74" customFormat="1" x14ac:dyDescent="0.2">
      <c r="B175" s="131" t="s">
        <v>161</v>
      </c>
      <c r="C175" s="128"/>
      <c r="D175" s="128"/>
      <c r="E175" s="128"/>
      <c r="F175" s="130"/>
      <c r="G175" s="130"/>
      <c r="H175" s="130" t="s">
        <v>26</v>
      </c>
      <c r="I175" s="16" t="s">
        <v>190</v>
      </c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</row>
    <row r="176" spans="2:28" x14ac:dyDescent="0.2">
      <c r="B176" s="99"/>
    </row>
    <row r="177" spans="2:28" ht="15" x14ac:dyDescent="0.25">
      <c r="B177" s="8" t="s">
        <v>61</v>
      </c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2:28" ht="15" x14ac:dyDescent="0.2">
      <c r="B178" s="11" t="s">
        <v>25</v>
      </c>
      <c r="C178" s="11"/>
      <c r="D178" s="11"/>
      <c r="E178" s="11"/>
      <c r="F178" s="15"/>
      <c r="G178" s="15"/>
      <c r="H178" s="15" t="s">
        <v>17</v>
      </c>
      <c r="I178" s="12">
        <v>2023</v>
      </c>
      <c r="J178" s="12">
        <v>2024</v>
      </c>
      <c r="K178" s="12">
        <v>2025</v>
      </c>
      <c r="L178" s="12">
        <v>2026</v>
      </c>
      <c r="M178" s="12">
        <v>2027</v>
      </c>
      <c r="N178" s="12">
        <v>2028</v>
      </c>
      <c r="O178" s="12">
        <v>2029</v>
      </c>
      <c r="P178" s="12">
        <v>2030</v>
      </c>
      <c r="Q178" s="12">
        <v>2031</v>
      </c>
      <c r="R178" s="12">
        <v>2032</v>
      </c>
      <c r="S178" s="12">
        <v>2033</v>
      </c>
      <c r="T178" s="12">
        <v>2034</v>
      </c>
      <c r="U178" s="12">
        <v>2035</v>
      </c>
      <c r="V178" s="12">
        <v>2036</v>
      </c>
      <c r="W178" s="12">
        <v>2037</v>
      </c>
      <c r="X178" s="12">
        <v>2038</v>
      </c>
      <c r="Y178" s="12">
        <v>2039</v>
      </c>
      <c r="Z178" s="12">
        <v>2040</v>
      </c>
      <c r="AA178" s="12">
        <v>2041</v>
      </c>
      <c r="AB178" s="12">
        <v>2042</v>
      </c>
    </row>
    <row r="179" spans="2:28" x14ac:dyDescent="0.2">
      <c r="B179" s="128" t="s">
        <v>1</v>
      </c>
      <c r="C179" s="128"/>
      <c r="D179" s="128"/>
      <c r="E179" s="128"/>
      <c r="F179" s="130"/>
      <c r="G179" s="130"/>
      <c r="H179" s="130" t="s">
        <v>26</v>
      </c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</row>
    <row r="180" spans="2:28" hidden="1" x14ac:dyDescent="0.2">
      <c r="B180" s="128" t="s">
        <v>98</v>
      </c>
      <c r="C180" s="128"/>
      <c r="D180" s="128"/>
      <c r="E180" s="128"/>
      <c r="F180" s="130"/>
      <c r="G180" s="130"/>
      <c r="H180" s="130" t="s">
        <v>26</v>
      </c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</row>
    <row r="181" spans="2:28" hidden="1" x14ac:dyDescent="0.2">
      <c r="B181" s="128" t="s">
        <v>99</v>
      </c>
      <c r="C181" s="128"/>
      <c r="D181" s="128"/>
      <c r="E181" s="128"/>
      <c r="F181" s="130"/>
      <c r="G181" s="130"/>
      <c r="H181" s="130" t="s">
        <v>26</v>
      </c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</row>
    <row r="182" spans="2:28" hidden="1" x14ac:dyDescent="0.2">
      <c r="B182" s="128" t="s">
        <v>100</v>
      </c>
      <c r="C182" s="128"/>
      <c r="D182" s="128"/>
      <c r="E182" s="128"/>
      <c r="F182" s="130"/>
      <c r="G182" s="130"/>
      <c r="H182" s="130" t="s">
        <v>26</v>
      </c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</row>
    <row r="183" spans="2:28" hidden="1" x14ac:dyDescent="0.2">
      <c r="B183" s="128" t="s">
        <v>101</v>
      </c>
      <c r="C183" s="128"/>
      <c r="D183" s="128"/>
      <c r="E183" s="128"/>
      <c r="F183" s="130"/>
      <c r="G183" s="130"/>
      <c r="H183" s="130" t="s">
        <v>26</v>
      </c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</row>
    <row r="184" spans="2:28" hidden="1" x14ac:dyDescent="0.2">
      <c r="B184" s="128" t="s">
        <v>102</v>
      </c>
      <c r="C184" s="128"/>
      <c r="D184" s="128"/>
      <c r="E184" s="128"/>
      <c r="F184" s="130"/>
      <c r="G184" s="130"/>
      <c r="H184" s="130" t="s">
        <v>26</v>
      </c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</row>
    <row r="185" spans="2:28" hidden="1" x14ac:dyDescent="0.2">
      <c r="B185" s="128" t="s">
        <v>103</v>
      </c>
      <c r="C185" s="128"/>
      <c r="D185" s="128"/>
      <c r="E185" s="128"/>
      <c r="F185" s="130"/>
      <c r="G185" s="130"/>
      <c r="H185" s="130" t="s">
        <v>26</v>
      </c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</row>
    <row r="186" spans="2:28" hidden="1" x14ac:dyDescent="0.2">
      <c r="B186" s="128" t="s">
        <v>104</v>
      </c>
      <c r="C186" s="128"/>
      <c r="D186" s="128"/>
      <c r="E186" s="128"/>
      <c r="F186" s="130"/>
      <c r="G186" s="130"/>
      <c r="H186" s="130" t="s">
        <v>26</v>
      </c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</row>
    <row r="187" spans="2:28" hidden="1" x14ac:dyDescent="0.2">
      <c r="B187" s="128" t="s">
        <v>105</v>
      </c>
      <c r="C187" s="128"/>
      <c r="D187" s="128"/>
      <c r="E187" s="128"/>
      <c r="F187" s="130"/>
      <c r="G187" s="130"/>
      <c r="H187" s="130" t="s">
        <v>26</v>
      </c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</row>
    <row r="188" spans="2:28" hidden="1" x14ac:dyDescent="0.2">
      <c r="B188" s="128" t="s">
        <v>106</v>
      </c>
      <c r="C188" s="128"/>
      <c r="D188" s="128"/>
      <c r="E188" s="128"/>
      <c r="F188" s="130"/>
      <c r="G188" s="130"/>
      <c r="H188" s="130" t="s">
        <v>26</v>
      </c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</row>
    <row r="189" spans="2:28" x14ac:dyDescent="0.2">
      <c r="B189" s="131" t="s">
        <v>119</v>
      </c>
      <c r="C189" s="128"/>
      <c r="D189" s="128"/>
      <c r="E189" s="128"/>
      <c r="F189" s="130"/>
      <c r="G189" s="130"/>
      <c r="H189" s="130" t="s">
        <v>26</v>
      </c>
      <c r="I189" s="16" t="s">
        <v>190</v>
      </c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</row>
    <row r="190" spans="2:28" s="74" customFormat="1" x14ac:dyDescent="0.2">
      <c r="B190" s="131" t="s">
        <v>120</v>
      </c>
      <c r="C190" s="128"/>
      <c r="D190" s="128"/>
      <c r="E190" s="128"/>
      <c r="F190" s="130"/>
      <c r="G190" s="130"/>
      <c r="H190" s="130" t="s">
        <v>26</v>
      </c>
      <c r="I190" s="16" t="s">
        <v>190</v>
      </c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</row>
    <row r="191" spans="2:28" s="74" customFormat="1" x14ac:dyDescent="0.2">
      <c r="B191" s="131" t="s">
        <v>161</v>
      </c>
      <c r="C191" s="128"/>
      <c r="D191" s="128"/>
      <c r="E191" s="128"/>
      <c r="F191" s="130"/>
      <c r="G191" s="130"/>
      <c r="H191" s="130" t="s">
        <v>26</v>
      </c>
      <c r="I191" s="16" t="s">
        <v>190</v>
      </c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</row>
    <row r="194" spans="2:28" ht="19.5" x14ac:dyDescent="0.3">
      <c r="B194" s="2" t="s">
        <v>29</v>
      </c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6" spans="2:28" ht="15" x14ac:dyDescent="0.25">
      <c r="B196" s="8" t="s">
        <v>4</v>
      </c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2:28" ht="15" x14ac:dyDescent="0.2">
      <c r="B197" s="11" t="s">
        <v>11</v>
      </c>
      <c r="C197" s="11"/>
      <c r="D197" s="17" t="s">
        <v>30</v>
      </c>
      <c r="E197" s="17" t="s">
        <v>97</v>
      </c>
      <c r="F197" s="15"/>
      <c r="G197" s="15"/>
      <c r="H197" s="15" t="s">
        <v>17</v>
      </c>
      <c r="I197" s="12">
        <v>2023</v>
      </c>
      <c r="J197" s="12">
        <v>2024</v>
      </c>
      <c r="K197" s="12">
        <v>2025</v>
      </c>
      <c r="L197" s="12">
        <v>2026</v>
      </c>
      <c r="M197" s="12">
        <v>2027</v>
      </c>
      <c r="N197" s="12">
        <v>2028</v>
      </c>
      <c r="O197" s="12">
        <v>2029</v>
      </c>
      <c r="P197" s="12">
        <v>2030</v>
      </c>
      <c r="Q197" s="12">
        <v>2031</v>
      </c>
      <c r="R197" s="12">
        <v>2032</v>
      </c>
      <c r="S197" s="12">
        <v>2033</v>
      </c>
      <c r="T197" s="12">
        <v>2034</v>
      </c>
      <c r="U197" s="12">
        <v>2035</v>
      </c>
      <c r="V197" s="12">
        <v>2036</v>
      </c>
      <c r="W197" s="12">
        <v>2037</v>
      </c>
      <c r="X197" s="12">
        <v>2038</v>
      </c>
      <c r="Y197" s="12">
        <v>2039</v>
      </c>
      <c r="Z197" s="12">
        <v>2040</v>
      </c>
      <c r="AA197" s="12">
        <v>2041</v>
      </c>
      <c r="AB197" s="12">
        <v>2042</v>
      </c>
    </row>
    <row r="198" spans="2:28" x14ac:dyDescent="0.2">
      <c r="B198" s="128" t="s">
        <v>1</v>
      </c>
      <c r="C198" s="128"/>
      <c r="D198" s="128"/>
      <c r="E198" s="128"/>
      <c r="F198" s="130"/>
      <c r="G198" s="130"/>
      <c r="H198" s="130" t="s">
        <v>26</v>
      </c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</row>
    <row r="199" spans="2:28" hidden="1" x14ac:dyDescent="0.2">
      <c r="B199" s="128" t="s">
        <v>98</v>
      </c>
      <c r="C199" s="128"/>
      <c r="D199" s="128"/>
      <c r="E199" s="128"/>
      <c r="F199" s="130"/>
      <c r="G199" s="130"/>
      <c r="H199" s="130" t="s">
        <v>26</v>
      </c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</row>
    <row r="200" spans="2:28" hidden="1" x14ac:dyDescent="0.2">
      <c r="B200" s="128" t="s">
        <v>99</v>
      </c>
      <c r="C200" s="128"/>
      <c r="D200" s="128"/>
      <c r="E200" s="128"/>
      <c r="F200" s="130"/>
      <c r="G200" s="130"/>
      <c r="H200" s="130" t="s">
        <v>26</v>
      </c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</row>
    <row r="201" spans="2:28" hidden="1" x14ac:dyDescent="0.2">
      <c r="B201" s="128" t="s">
        <v>100</v>
      </c>
      <c r="C201" s="128"/>
      <c r="D201" s="128"/>
      <c r="E201" s="128"/>
      <c r="F201" s="130"/>
      <c r="G201" s="130"/>
      <c r="H201" s="130" t="s">
        <v>26</v>
      </c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</row>
    <row r="202" spans="2:28" hidden="1" x14ac:dyDescent="0.2">
      <c r="B202" s="128" t="s">
        <v>101</v>
      </c>
      <c r="C202" s="128"/>
      <c r="D202" s="128"/>
      <c r="E202" s="128"/>
      <c r="F202" s="130"/>
      <c r="G202" s="130"/>
      <c r="H202" s="130" t="s">
        <v>26</v>
      </c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</row>
    <row r="203" spans="2:28" hidden="1" x14ac:dyDescent="0.2">
      <c r="B203" s="128" t="s">
        <v>102</v>
      </c>
      <c r="C203" s="128"/>
      <c r="D203" s="128"/>
      <c r="E203" s="128"/>
      <c r="F203" s="130"/>
      <c r="G203" s="130"/>
      <c r="H203" s="130" t="s">
        <v>26</v>
      </c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</row>
    <row r="204" spans="2:28" hidden="1" x14ac:dyDescent="0.2">
      <c r="B204" s="128" t="s">
        <v>103</v>
      </c>
      <c r="C204" s="128"/>
      <c r="D204" s="128"/>
      <c r="E204" s="128"/>
      <c r="F204" s="130"/>
      <c r="G204" s="130"/>
      <c r="H204" s="130" t="s">
        <v>26</v>
      </c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</row>
    <row r="205" spans="2:28" hidden="1" x14ac:dyDescent="0.2">
      <c r="B205" s="128" t="s">
        <v>104</v>
      </c>
      <c r="C205" s="128"/>
      <c r="D205" s="128"/>
      <c r="E205" s="128"/>
      <c r="F205" s="130"/>
      <c r="G205" s="130"/>
      <c r="H205" s="130" t="s">
        <v>26</v>
      </c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</row>
    <row r="206" spans="2:28" x14ac:dyDescent="0.2">
      <c r="B206" s="128" t="s">
        <v>105</v>
      </c>
      <c r="C206" s="128"/>
      <c r="D206" s="128"/>
      <c r="E206" s="128"/>
      <c r="F206" s="130"/>
      <c r="G206" s="130"/>
      <c r="H206" s="130" t="s">
        <v>26</v>
      </c>
      <c r="I206" s="16" t="s">
        <v>190</v>
      </c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</row>
    <row r="207" spans="2:28" hidden="1" x14ac:dyDescent="0.2">
      <c r="B207" s="128" t="s">
        <v>106</v>
      </c>
      <c r="C207" s="128"/>
      <c r="D207" s="128"/>
      <c r="E207" s="128"/>
      <c r="F207" s="130"/>
      <c r="G207" s="130"/>
      <c r="H207" s="130" t="s">
        <v>26</v>
      </c>
      <c r="I207" s="16" t="s">
        <v>190</v>
      </c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</row>
    <row r="208" spans="2:28" x14ac:dyDescent="0.2">
      <c r="B208" s="131" t="s">
        <v>119</v>
      </c>
      <c r="C208" s="128"/>
      <c r="D208" s="128"/>
      <c r="E208" s="128"/>
      <c r="F208" s="130"/>
      <c r="G208" s="130"/>
      <c r="H208" s="130" t="s">
        <v>26</v>
      </c>
      <c r="I208" s="16" t="s">
        <v>190</v>
      </c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  <c r="AA208" s="105"/>
      <c r="AB208" s="105"/>
    </row>
    <row r="209" spans="2:28" s="74" customFormat="1" x14ac:dyDescent="0.2">
      <c r="B209" s="131" t="s">
        <v>120</v>
      </c>
      <c r="C209" s="128"/>
      <c r="D209" s="128"/>
      <c r="E209" s="128"/>
      <c r="F209" s="130"/>
      <c r="G209" s="130"/>
      <c r="H209" s="130" t="s">
        <v>26</v>
      </c>
      <c r="I209" s="16" t="s">
        <v>190</v>
      </c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</row>
    <row r="210" spans="2:28" s="74" customFormat="1" x14ac:dyDescent="0.2">
      <c r="B210" s="131" t="s">
        <v>161</v>
      </c>
      <c r="C210" s="128"/>
      <c r="D210" s="128"/>
      <c r="E210" s="128"/>
      <c r="F210" s="130"/>
      <c r="G210" s="130"/>
      <c r="H210" s="130" t="s">
        <v>26</v>
      </c>
      <c r="I210" s="16" t="s">
        <v>190</v>
      </c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  <c r="AA210" s="105"/>
      <c r="AB210" s="105"/>
    </row>
    <row r="212" spans="2:28" ht="15" x14ac:dyDescent="0.2">
      <c r="B212" s="11" t="s">
        <v>11</v>
      </c>
      <c r="C212" s="11"/>
      <c r="D212" s="17" t="s">
        <v>31</v>
      </c>
      <c r="E212" s="17" t="s">
        <v>70</v>
      </c>
      <c r="F212" s="15"/>
      <c r="G212" s="15"/>
      <c r="H212" s="15" t="s">
        <v>17</v>
      </c>
      <c r="I212" s="12">
        <v>2023</v>
      </c>
      <c r="J212" s="12">
        <v>2024</v>
      </c>
      <c r="K212" s="12">
        <v>2025</v>
      </c>
      <c r="L212" s="12">
        <v>2026</v>
      </c>
      <c r="M212" s="12">
        <v>2027</v>
      </c>
      <c r="N212" s="12">
        <v>2028</v>
      </c>
      <c r="O212" s="12">
        <v>2029</v>
      </c>
      <c r="P212" s="12">
        <v>2030</v>
      </c>
      <c r="Q212" s="12">
        <v>2031</v>
      </c>
      <c r="R212" s="12">
        <v>2032</v>
      </c>
      <c r="S212" s="12">
        <v>2033</v>
      </c>
      <c r="T212" s="12">
        <v>2034</v>
      </c>
      <c r="U212" s="12">
        <v>2035</v>
      </c>
      <c r="V212" s="12">
        <v>2036</v>
      </c>
      <c r="W212" s="12">
        <v>2037</v>
      </c>
      <c r="X212" s="12">
        <v>2038</v>
      </c>
      <c r="Y212" s="12">
        <v>2039</v>
      </c>
      <c r="Z212" s="12">
        <v>2040</v>
      </c>
      <c r="AA212" s="12">
        <v>2041</v>
      </c>
      <c r="AB212" s="12">
        <v>2042</v>
      </c>
    </row>
    <row r="213" spans="2:28" x14ac:dyDescent="0.2">
      <c r="B213" s="128" t="s">
        <v>1</v>
      </c>
      <c r="C213" s="128"/>
      <c r="D213" s="128"/>
      <c r="E213" s="128"/>
      <c r="F213" s="130"/>
      <c r="G213" s="130"/>
      <c r="H213" s="130" t="s">
        <v>26</v>
      </c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</row>
    <row r="214" spans="2:28" hidden="1" x14ac:dyDescent="0.2">
      <c r="B214" s="128" t="s">
        <v>98</v>
      </c>
      <c r="C214" s="128"/>
      <c r="D214" s="128"/>
      <c r="E214" s="128"/>
      <c r="F214" s="130"/>
      <c r="G214" s="130"/>
      <c r="H214" s="130" t="s">
        <v>26</v>
      </c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  <c r="AA214" s="105"/>
      <c r="AB214" s="105"/>
    </row>
    <row r="215" spans="2:28" hidden="1" x14ac:dyDescent="0.2">
      <c r="B215" s="128" t="s">
        <v>99</v>
      </c>
      <c r="C215" s="128"/>
      <c r="D215" s="128"/>
      <c r="E215" s="128"/>
      <c r="F215" s="130"/>
      <c r="G215" s="130"/>
      <c r="H215" s="130" t="s">
        <v>26</v>
      </c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</row>
    <row r="216" spans="2:28" hidden="1" x14ac:dyDescent="0.2">
      <c r="B216" s="128" t="s">
        <v>100</v>
      </c>
      <c r="C216" s="128"/>
      <c r="D216" s="128"/>
      <c r="E216" s="128"/>
      <c r="F216" s="130"/>
      <c r="G216" s="130"/>
      <c r="H216" s="130" t="s">
        <v>26</v>
      </c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  <c r="AA216" s="105"/>
      <c r="AB216" s="105"/>
    </row>
    <row r="217" spans="2:28" hidden="1" x14ac:dyDescent="0.2">
      <c r="B217" s="128" t="s">
        <v>101</v>
      </c>
      <c r="C217" s="128"/>
      <c r="D217" s="128"/>
      <c r="E217" s="128"/>
      <c r="F217" s="130"/>
      <c r="G217" s="130"/>
      <c r="H217" s="130" t="s">
        <v>26</v>
      </c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</row>
    <row r="218" spans="2:28" hidden="1" x14ac:dyDescent="0.2">
      <c r="B218" s="128" t="s">
        <v>102</v>
      </c>
      <c r="C218" s="128"/>
      <c r="D218" s="128"/>
      <c r="E218" s="128"/>
      <c r="F218" s="130"/>
      <c r="G218" s="130"/>
      <c r="H218" s="130" t="s">
        <v>26</v>
      </c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</row>
    <row r="219" spans="2:28" hidden="1" x14ac:dyDescent="0.2">
      <c r="B219" s="128" t="s">
        <v>103</v>
      </c>
      <c r="C219" s="128"/>
      <c r="D219" s="128"/>
      <c r="E219" s="128"/>
      <c r="F219" s="130"/>
      <c r="G219" s="130"/>
      <c r="H219" s="130" t="s">
        <v>26</v>
      </c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</row>
    <row r="220" spans="2:28" hidden="1" x14ac:dyDescent="0.2">
      <c r="B220" s="128" t="s">
        <v>104</v>
      </c>
      <c r="C220" s="128"/>
      <c r="D220" s="128"/>
      <c r="E220" s="128"/>
      <c r="F220" s="130"/>
      <c r="G220" s="130"/>
      <c r="H220" s="130" t="s">
        <v>26</v>
      </c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</row>
    <row r="221" spans="2:28" x14ac:dyDescent="0.2">
      <c r="B221" s="128" t="s">
        <v>105</v>
      </c>
      <c r="C221" s="128"/>
      <c r="D221" s="128"/>
      <c r="E221" s="128"/>
      <c r="F221" s="130"/>
      <c r="G221" s="130"/>
      <c r="H221" s="130" t="s">
        <v>26</v>
      </c>
      <c r="I221" s="16" t="s">
        <v>190</v>
      </c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</row>
    <row r="222" spans="2:28" hidden="1" x14ac:dyDescent="0.2">
      <c r="B222" s="128" t="s">
        <v>106</v>
      </c>
      <c r="C222" s="128"/>
      <c r="D222" s="128"/>
      <c r="E222" s="128"/>
      <c r="F222" s="130"/>
      <c r="G222" s="130"/>
      <c r="H222" s="130" t="s">
        <v>26</v>
      </c>
      <c r="I222" s="16" t="s">
        <v>190</v>
      </c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</row>
    <row r="223" spans="2:28" x14ac:dyDescent="0.2">
      <c r="B223" s="131" t="s">
        <v>119</v>
      </c>
      <c r="C223" s="128"/>
      <c r="D223" s="128"/>
      <c r="E223" s="128"/>
      <c r="F223" s="130"/>
      <c r="G223" s="130"/>
      <c r="H223" s="130" t="s">
        <v>26</v>
      </c>
      <c r="I223" s="16" t="s">
        <v>190</v>
      </c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</row>
    <row r="224" spans="2:28" s="74" customFormat="1" x14ac:dyDescent="0.2">
      <c r="B224" s="131" t="s">
        <v>120</v>
      </c>
      <c r="C224" s="128"/>
      <c r="D224" s="128"/>
      <c r="E224" s="128"/>
      <c r="F224" s="130"/>
      <c r="G224" s="130"/>
      <c r="H224" s="130" t="s">
        <v>26</v>
      </c>
      <c r="I224" s="16" t="s">
        <v>190</v>
      </c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</row>
    <row r="225" spans="2:28" s="74" customFormat="1" x14ac:dyDescent="0.2">
      <c r="B225" s="131" t="s">
        <v>161</v>
      </c>
      <c r="C225" s="128"/>
      <c r="D225" s="128"/>
      <c r="E225" s="128"/>
      <c r="F225" s="130"/>
      <c r="G225" s="130"/>
      <c r="H225" s="130" t="s">
        <v>26</v>
      </c>
      <c r="I225" s="16" t="s">
        <v>190</v>
      </c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</row>
    <row r="227" spans="2:28" ht="15" x14ac:dyDescent="0.2">
      <c r="B227" s="11" t="s">
        <v>11</v>
      </c>
      <c r="C227" s="11"/>
      <c r="D227" s="17" t="s">
        <v>32</v>
      </c>
      <c r="E227" s="17" t="s">
        <v>128</v>
      </c>
      <c r="F227" s="15"/>
      <c r="G227" s="15"/>
      <c r="H227" s="15" t="s">
        <v>17</v>
      </c>
      <c r="I227" s="12">
        <v>2023</v>
      </c>
      <c r="J227" s="12">
        <v>2024</v>
      </c>
      <c r="K227" s="12">
        <v>2025</v>
      </c>
      <c r="L227" s="12">
        <v>2026</v>
      </c>
      <c r="M227" s="12">
        <v>2027</v>
      </c>
      <c r="N227" s="12">
        <v>2028</v>
      </c>
      <c r="O227" s="12">
        <v>2029</v>
      </c>
      <c r="P227" s="12">
        <v>2030</v>
      </c>
      <c r="Q227" s="12">
        <v>2031</v>
      </c>
      <c r="R227" s="12">
        <v>2032</v>
      </c>
      <c r="S227" s="12">
        <v>2033</v>
      </c>
      <c r="T227" s="12">
        <v>2034</v>
      </c>
      <c r="U227" s="12">
        <v>2035</v>
      </c>
      <c r="V227" s="12">
        <v>2036</v>
      </c>
      <c r="W227" s="12">
        <v>2037</v>
      </c>
      <c r="X227" s="12">
        <v>2038</v>
      </c>
      <c r="Y227" s="12">
        <v>2039</v>
      </c>
      <c r="Z227" s="12">
        <v>2040</v>
      </c>
      <c r="AA227" s="12">
        <v>2041</v>
      </c>
      <c r="AB227" s="12">
        <v>2042</v>
      </c>
    </row>
    <row r="228" spans="2:28" x14ac:dyDescent="0.2">
      <c r="B228" s="128" t="s">
        <v>1</v>
      </c>
      <c r="C228" s="128"/>
      <c r="D228" s="128"/>
      <c r="E228" s="128"/>
      <c r="F228" s="130"/>
      <c r="G228" s="130"/>
      <c r="H228" s="130" t="s">
        <v>26</v>
      </c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</row>
    <row r="229" spans="2:28" hidden="1" x14ac:dyDescent="0.2">
      <c r="B229" s="128" t="s">
        <v>98</v>
      </c>
      <c r="C229" s="128"/>
      <c r="D229" s="128"/>
      <c r="E229" s="128"/>
      <c r="F229" s="130"/>
      <c r="G229" s="130"/>
      <c r="H229" s="130" t="s">
        <v>26</v>
      </c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</row>
    <row r="230" spans="2:28" hidden="1" x14ac:dyDescent="0.2">
      <c r="B230" s="128" t="s">
        <v>99</v>
      </c>
      <c r="C230" s="128"/>
      <c r="D230" s="128"/>
      <c r="E230" s="128"/>
      <c r="F230" s="130"/>
      <c r="G230" s="130"/>
      <c r="H230" s="130" t="s">
        <v>26</v>
      </c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</row>
    <row r="231" spans="2:28" hidden="1" x14ac:dyDescent="0.2">
      <c r="B231" s="128" t="s">
        <v>100</v>
      </c>
      <c r="C231" s="128"/>
      <c r="D231" s="128"/>
      <c r="E231" s="128"/>
      <c r="F231" s="130"/>
      <c r="G231" s="130"/>
      <c r="H231" s="130" t="s">
        <v>26</v>
      </c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</row>
    <row r="232" spans="2:28" hidden="1" x14ac:dyDescent="0.2">
      <c r="B232" s="128" t="s">
        <v>101</v>
      </c>
      <c r="C232" s="128"/>
      <c r="D232" s="128"/>
      <c r="E232" s="128"/>
      <c r="F232" s="130"/>
      <c r="G232" s="130"/>
      <c r="H232" s="130" t="s">
        <v>26</v>
      </c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</row>
    <row r="233" spans="2:28" hidden="1" x14ac:dyDescent="0.2">
      <c r="B233" s="128" t="s">
        <v>102</v>
      </c>
      <c r="C233" s="128"/>
      <c r="D233" s="128"/>
      <c r="E233" s="128"/>
      <c r="F233" s="130"/>
      <c r="G233" s="130"/>
      <c r="H233" s="130" t="s">
        <v>26</v>
      </c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</row>
    <row r="234" spans="2:28" hidden="1" x14ac:dyDescent="0.2">
      <c r="B234" s="128" t="s">
        <v>103</v>
      </c>
      <c r="C234" s="128"/>
      <c r="D234" s="128"/>
      <c r="E234" s="128"/>
      <c r="F234" s="130"/>
      <c r="G234" s="130"/>
      <c r="H234" s="130" t="s">
        <v>26</v>
      </c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</row>
    <row r="235" spans="2:28" hidden="1" x14ac:dyDescent="0.2">
      <c r="B235" s="128" t="s">
        <v>104</v>
      </c>
      <c r="C235" s="128"/>
      <c r="D235" s="128"/>
      <c r="E235" s="128"/>
      <c r="F235" s="130"/>
      <c r="G235" s="130"/>
      <c r="H235" s="130" t="s">
        <v>26</v>
      </c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</row>
    <row r="236" spans="2:28" x14ac:dyDescent="0.2">
      <c r="B236" s="128" t="s">
        <v>105</v>
      </c>
      <c r="C236" s="128"/>
      <c r="D236" s="128"/>
      <c r="E236" s="128"/>
      <c r="F236" s="130"/>
      <c r="G236" s="130"/>
      <c r="H236" s="130" t="s">
        <v>26</v>
      </c>
      <c r="I236" s="16" t="s">
        <v>190</v>
      </c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</row>
    <row r="237" spans="2:28" hidden="1" x14ac:dyDescent="0.2">
      <c r="B237" s="128" t="s">
        <v>106</v>
      </c>
      <c r="C237" s="128"/>
      <c r="D237" s="128"/>
      <c r="E237" s="128"/>
      <c r="F237" s="130"/>
      <c r="G237" s="130"/>
      <c r="H237" s="130" t="s">
        <v>26</v>
      </c>
      <c r="I237" s="16" t="s">
        <v>190</v>
      </c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</row>
    <row r="238" spans="2:28" x14ac:dyDescent="0.2">
      <c r="B238" s="131" t="s">
        <v>119</v>
      </c>
      <c r="C238" s="128"/>
      <c r="D238" s="128"/>
      <c r="E238" s="128"/>
      <c r="F238" s="130"/>
      <c r="G238" s="130"/>
      <c r="H238" s="130" t="s">
        <v>26</v>
      </c>
      <c r="I238" s="16" t="s">
        <v>190</v>
      </c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</row>
    <row r="239" spans="2:28" s="92" customFormat="1" x14ac:dyDescent="0.2">
      <c r="B239" s="131" t="s">
        <v>120</v>
      </c>
      <c r="C239" s="128"/>
      <c r="D239" s="128"/>
      <c r="E239" s="128"/>
      <c r="F239" s="130"/>
      <c r="G239" s="130"/>
      <c r="H239" s="130" t="s">
        <v>26</v>
      </c>
      <c r="I239" s="16" t="s">
        <v>190</v>
      </c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</row>
    <row r="240" spans="2:28" s="92" customFormat="1" x14ac:dyDescent="0.2">
      <c r="B240" s="131" t="s">
        <v>161</v>
      </c>
      <c r="C240" s="128"/>
      <c r="D240" s="128"/>
      <c r="E240" s="128"/>
      <c r="F240" s="130"/>
      <c r="G240" s="130"/>
      <c r="H240" s="130" t="s">
        <v>26</v>
      </c>
      <c r="I240" s="16" t="s">
        <v>190</v>
      </c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</row>
    <row r="242" spans="2:28" ht="15" x14ac:dyDescent="0.25">
      <c r="B242" s="8" t="s">
        <v>5</v>
      </c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2:28" ht="15" x14ac:dyDescent="0.2">
      <c r="B243" s="11" t="s">
        <v>11</v>
      </c>
      <c r="C243" s="11"/>
      <c r="D243" s="17" t="s">
        <v>30</v>
      </c>
      <c r="E243" s="17" t="s">
        <v>97</v>
      </c>
      <c r="F243" s="15"/>
      <c r="G243" s="15"/>
      <c r="H243" s="15" t="s">
        <v>17</v>
      </c>
      <c r="I243" s="12">
        <v>2023</v>
      </c>
      <c r="J243" s="12">
        <v>2024</v>
      </c>
      <c r="K243" s="12">
        <v>2025</v>
      </c>
      <c r="L243" s="12">
        <v>2026</v>
      </c>
      <c r="M243" s="12">
        <v>2027</v>
      </c>
      <c r="N243" s="12">
        <v>2028</v>
      </c>
      <c r="O243" s="12">
        <v>2029</v>
      </c>
      <c r="P243" s="12">
        <v>2030</v>
      </c>
      <c r="Q243" s="12">
        <v>2031</v>
      </c>
      <c r="R243" s="12">
        <v>2032</v>
      </c>
      <c r="S243" s="12">
        <v>2033</v>
      </c>
      <c r="T243" s="12">
        <v>2034</v>
      </c>
      <c r="U243" s="12">
        <v>2035</v>
      </c>
      <c r="V243" s="12">
        <v>2036</v>
      </c>
      <c r="W243" s="12">
        <v>2037</v>
      </c>
      <c r="X243" s="12">
        <v>2038</v>
      </c>
      <c r="Y243" s="12">
        <v>2039</v>
      </c>
      <c r="Z243" s="12">
        <v>2040</v>
      </c>
      <c r="AA243" s="12">
        <v>2041</v>
      </c>
      <c r="AB243" s="12">
        <v>2042</v>
      </c>
    </row>
    <row r="244" spans="2:28" x14ac:dyDescent="0.2">
      <c r="B244" s="128" t="s">
        <v>1</v>
      </c>
      <c r="C244" s="128"/>
      <c r="D244" s="128"/>
      <c r="E244" s="128"/>
      <c r="F244" s="130"/>
      <c r="G244" s="130"/>
      <c r="H244" s="130" t="s">
        <v>26</v>
      </c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</row>
    <row r="245" spans="2:28" hidden="1" x14ac:dyDescent="0.2">
      <c r="B245" s="128" t="s">
        <v>98</v>
      </c>
      <c r="C245" s="128"/>
      <c r="D245" s="128"/>
      <c r="E245" s="128"/>
      <c r="F245" s="130"/>
      <c r="G245" s="130"/>
      <c r="H245" s="130" t="s">
        <v>26</v>
      </c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</row>
    <row r="246" spans="2:28" hidden="1" x14ac:dyDescent="0.2">
      <c r="B246" s="128" t="s">
        <v>99</v>
      </c>
      <c r="C246" s="128"/>
      <c r="D246" s="128"/>
      <c r="E246" s="128"/>
      <c r="F246" s="130"/>
      <c r="G246" s="130"/>
      <c r="H246" s="130" t="s">
        <v>26</v>
      </c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</row>
    <row r="247" spans="2:28" hidden="1" x14ac:dyDescent="0.2">
      <c r="B247" s="128" t="s">
        <v>100</v>
      </c>
      <c r="C247" s="128"/>
      <c r="D247" s="128"/>
      <c r="E247" s="128"/>
      <c r="F247" s="130"/>
      <c r="G247" s="130"/>
      <c r="H247" s="130" t="s">
        <v>26</v>
      </c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</row>
    <row r="248" spans="2:28" hidden="1" x14ac:dyDescent="0.2">
      <c r="B248" s="128" t="s">
        <v>101</v>
      </c>
      <c r="C248" s="128"/>
      <c r="D248" s="128"/>
      <c r="E248" s="128"/>
      <c r="F248" s="130"/>
      <c r="G248" s="130"/>
      <c r="H248" s="130" t="s">
        <v>26</v>
      </c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</row>
    <row r="249" spans="2:28" hidden="1" x14ac:dyDescent="0.2">
      <c r="B249" s="128" t="s">
        <v>102</v>
      </c>
      <c r="C249" s="128"/>
      <c r="D249" s="128"/>
      <c r="E249" s="128"/>
      <c r="F249" s="130"/>
      <c r="G249" s="130"/>
      <c r="H249" s="130" t="s">
        <v>26</v>
      </c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</row>
    <row r="250" spans="2:28" hidden="1" x14ac:dyDescent="0.2">
      <c r="B250" s="128" t="s">
        <v>103</v>
      </c>
      <c r="C250" s="128"/>
      <c r="D250" s="128"/>
      <c r="E250" s="128"/>
      <c r="F250" s="130"/>
      <c r="G250" s="130"/>
      <c r="H250" s="130" t="s">
        <v>26</v>
      </c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</row>
    <row r="251" spans="2:28" hidden="1" x14ac:dyDescent="0.2">
      <c r="B251" s="128" t="s">
        <v>104</v>
      </c>
      <c r="C251" s="128"/>
      <c r="D251" s="128"/>
      <c r="E251" s="128"/>
      <c r="F251" s="130"/>
      <c r="G251" s="130"/>
      <c r="H251" s="130" t="s">
        <v>26</v>
      </c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</row>
    <row r="252" spans="2:28" x14ac:dyDescent="0.2">
      <c r="B252" s="128" t="s">
        <v>105</v>
      </c>
      <c r="C252" s="128"/>
      <c r="D252" s="128"/>
      <c r="E252" s="128"/>
      <c r="F252" s="130"/>
      <c r="G252" s="130"/>
      <c r="H252" s="130" t="s">
        <v>26</v>
      </c>
      <c r="I252" s="16" t="s">
        <v>190</v>
      </c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</row>
    <row r="253" spans="2:28" hidden="1" x14ac:dyDescent="0.2">
      <c r="B253" s="128" t="s">
        <v>106</v>
      </c>
      <c r="C253" s="128"/>
      <c r="D253" s="128"/>
      <c r="E253" s="128"/>
      <c r="F253" s="130"/>
      <c r="G253" s="130"/>
      <c r="H253" s="130" t="s">
        <v>26</v>
      </c>
      <c r="I253" s="16" t="s">
        <v>190</v>
      </c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</row>
    <row r="254" spans="2:28" x14ac:dyDescent="0.2">
      <c r="B254" s="131" t="s">
        <v>119</v>
      </c>
      <c r="C254" s="128"/>
      <c r="D254" s="128"/>
      <c r="E254" s="128"/>
      <c r="F254" s="130"/>
      <c r="G254" s="130"/>
      <c r="H254" s="130" t="s">
        <v>26</v>
      </c>
      <c r="I254" s="16" t="s">
        <v>190</v>
      </c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</row>
    <row r="255" spans="2:28" s="74" customFormat="1" x14ac:dyDescent="0.2">
      <c r="B255" s="131" t="s">
        <v>120</v>
      </c>
      <c r="C255" s="128"/>
      <c r="D255" s="128"/>
      <c r="E255" s="128"/>
      <c r="F255" s="130"/>
      <c r="G255" s="130"/>
      <c r="H255" s="130" t="s">
        <v>26</v>
      </c>
      <c r="I255" s="16" t="s">
        <v>190</v>
      </c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</row>
    <row r="256" spans="2:28" s="74" customFormat="1" x14ac:dyDescent="0.2">
      <c r="B256" s="131" t="s">
        <v>161</v>
      </c>
      <c r="C256" s="128"/>
      <c r="D256" s="128"/>
      <c r="E256" s="128"/>
      <c r="F256" s="130"/>
      <c r="G256" s="130"/>
      <c r="H256" s="130" t="s">
        <v>26</v>
      </c>
      <c r="I256" s="16" t="s">
        <v>190</v>
      </c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</row>
    <row r="258" spans="2:28" ht="15" x14ac:dyDescent="0.2">
      <c r="B258" s="11" t="s">
        <v>11</v>
      </c>
      <c r="C258" s="11"/>
      <c r="D258" s="17" t="s">
        <v>31</v>
      </c>
      <c r="E258" s="17" t="s">
        <v>70</v>
      </c>
      <c r="F258" s="15"/>
      <c r="G258" s="15"/>
      <c r="H258" s="15" t="s">
        <v>17</v>
      </c>
      <c r="I258" s="12">
        <v>2023</v>
      </c>
      <c r="J258" s="12">
        <v>2024</v>
      </c>
      <c r="K258" s="12">
        <v>2025</v>
      </c>
      <c r="L258" s="12">
        <v>2026</v>
      </c>
      <c r="M258" s="12">
        <v>2027</v>
      </c>
      <c r="N258" s="12">
        <v>2028</v>
      </c>
      <c r="O258" s="12">
        <v>2029</v>
      </c>
      <c r="P258" s="12">
        <v>2030</v>
      </c>
      <c r="Q258" s="12">
        <v>2031</v>
      </c>
      <c r="R258" s="12">
        <v>2032</v>
      </c>
      <c r="S258" s="12">
        <v>2033</v>
      </c>
      <c r="T258" s="12">
        <v>2034</v>
      </c>
      <c r="U258" s="12">
        <v>2035</v>
      </c>
      <c r="V258" s="12">
        <v>2036</v>
      </c>
      <c r="W258" s="12">
        <v>2037</v>
      </c>
      <c r="X258" s="12">
        <v>2038</v>
      </c>
      <c r="Y258" s="12">
        <v>2039</v>
      </c>
      <c r="Z258" s="12">
        <v>2040</v>
      </c>
      <c r="AA258" s="12">
        <v>2041</v>
      </c>
      <c r="AB258" s="12">
        <v>2042</v>
      </c>
    </row>
    <row r="259" spans="2:28" x14ac:dyDescent="0.2">
      <c r="B259" s="128" t="s">
        <v>1</v>
      </c>
      <c r="C259" s="128"/>
      <c r="D259" s="128"/>
      <c r="E259" s="128"/>
      <c r="F259" s="130"/>
      <c r="G259" s="130"/>
      <c r="H259" s="130" t="s">
        <v>26</v>
      </c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</row>
    <row r="260" spans="2:28" hidden="1" x14ac:dyDescent="0.2">
      <c r="B260" s="128" t="s">
        <v>98</v>
      </c>
      <c r="C260" s="128"/>
      <c r="D260" s="128"/>
      <c r="E260" s="128"/>
      <c r="F260" s="130"/>
      <c r="G260" s="130"/>
      <c r="H260" s="130" t="s">
        <v>26</v>
      </c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</row>
    <row r="261" spans="2:28" hidden="1" x14ac:dyDescent="0.2">
      <c r="B261" s="128" t="s">
        <v>99</v>
      </c>
      <c r="C261" s="128"/>
      <c r="D261" s="128"/>
      <c r="E261" s="128"/>
      <c r="F261" s="130"/>
      <c r="G261" s="130"/>
      <c r="H261" s="130" t="s">
        <v>26</v>
      </c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</row>
    <row r="262" spans="2:28" hidden="1" x14ac:dyDescent="0.2">
      <c r="B262" s="128" t="s">
        <v>100</v>
      </c>
      <c r="C262" s="128"/>
      <c r="D262" s="128"/>
      <c r="E262" s="128"/>
      <c r="F262" s="130"/>
      <c r="G262" s="130"/>
      <c r="H262" s="130" t="s">
        <v>26</v>
      </c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</row>
    <row r="263" spans="2:28" hidden="1" x14ac:dyDescent="0.2">
      <c r="B263" s="128" t="s">
        <v>101</v>
      </c>
      <c r="C263" s="128"/>
      <c r="D263" s="128"/>
      <c r="E263" s="128"/>
      <c r="F263" s="130"/>
      <c r="G263" s="130"/>
      <c r="H263" s="130" t="s">
        <v>26</v>
      </c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</row>
    <row r="264" spans="2:28" hidden="1" x14ac:dyDescent="0.2">
      <c r="B264" s="128" t="s">
        <v>102</v>
      </c>
      <c r="C264" s="128"/>
      <c r="D264" s="128"/>
      <c r="E264" s="128"/>
      <c r="F264" s="130"/>
      <c r="G264" s="130"/>
      <c r="H264" s="130" t="s">
        <v>26</v>
      </c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</row>
    <row r="265" spans="2:28" hidden="1" x14ac:dyDescent="0.2">
      <c r="B265" s="128" t="s">
        <v>103</v>
      </c>
      <c r="C265" s="128"/>
      <c r="D265" s="128"/>
      <c r="E265" s="128"/>
      <c r="F265" s="130"/>
      <c r="G265" s="130"/>
      <c r="H265" s="130" t="s">
        <v>26</v>
      </c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</row>
    <row r="266" spans="2:28" hidden="1" x14ac:dyDescent="0.2">
      <c r="B266" s="128" t="s">
        <v>104</v>
      </c>
      <c r="C266" s="128"/>
      <c r="D266" s="128"/>
      <c r="E266" s="128"/>
      <c r="F266" s="130"/>
      <c r="G266" s="130"/>
      <c r="H266" s="130" t="s">
        <v>26</v>
      </c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</row>
    <row r="267" spans="2:28" x14ac:dyDescent="0.2">
      <c r="B267" s="128" t="s">
        <v>105</v>
      </c>
      <c r="C267" s="128"/>
      <c r="D267" s="128"/>
      <c r="E267" s="128"/>
      <c r="F267" s="130"/>
      <c r="G267" s="130"/>
      <c r="H267" s="130" t="s">
        <v>26</v>
      </c>
      <c r="I267" s="16" t="s">
        <v>190</v>
      </c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</row>
    <row r="268" spans="2:28" hidden="1" x14ac:dyDescent="0.2">
      <c r="B268" s="128" t="s">
        <v>106</v>
      </c>
      <c r="C268" s="128"/>
      <c r="D268" s="128"/>
      <c r="E268" s="128"/>
      <c r="F268" s="130"/>
      <c r="G268" s="130"/>
      <c r="H268" s="130" t="s">
        <v>26</v>
      </c>
      <c r="I268" s="16" t="s">
        <v>190</v>
      </c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</row>
    <row r="269" spans="2:28" x14ac:dyDescent="0.2">
      <c r="B269" s="131" t="s">
        <v>119</v>
      </c>
      <c r="C269" s="128"/>
      <c r="D269" s="128"/>
      <c r="E269" s="128"/>
      <c r="F269" s="130"/>
      <c r="G269" s="130"/>
      <c r="H269" s="130" t="s">
        <v>26</v>
      </c>
      <c r="I269" s="16" t="s">
        <v>190</v>
      </c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</row>
    <row r="270" spans="2:28" s="74" customFormat="1" x14ac:dyDescent="0.2">
      <c r="B270" s="131" t="s">
        <v>120</v>
      </c>
      <c r="C270" s="128"/>
      <c r="D270" s="128"/>
      <c r="E270" s="128"/>
      <c r="F270" s="130"/>
      <c r="G270" s="130"/>
      <c r="H270" s="130" t="s">
        <v>26</v>
      </c>
      <c r="I270" s="16" t="s">
        <v>190</v>
      </c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</row>
    <row r="271" spans="2:28" s="74" customFormat="1" x14ac:dyDescent="0.2">
      <c r="B271" s="131" t="s">
        <v>161</v>
      </c>
      <c r="C271" s="128"/>
      <c r="D271" s="128"/>
      <c r="E271" s="128"/>
      <c r="F271" s="130"/>
      <c r="G271" s="130"/>
      <c r="H271" s="130" t="s">
        <v>26</v>
      </c>
      <c r="I271" s="16" t="s">
        <v>190</v>
      </c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</row>
    <row r="273" spans="2:28" ht="15" x14ac:dyDescent="0.2">
      <c r="B273" s="11" t="s">
        <v>11</v>
      </c>
      <c r="C273" s="11"/>
      <c r="D273" s="17" t="s">
        <v>32</v>
      </c>
      <c r="E273" s="17" t="s">
        <v>128</v>
      </c>
      <c r="F273" s="15"/>
      <c r="G273" s="15"/>
      <c r="H273" s="15" t="s">
        <v>17</v>
      </c>
      <c r="I273" s="12">
        <v>2023</v>
      </c>
      <c r="J273" s="12">
        <v>2024</v>
      </c>
      <c r="K273" s="12">
        <v>2025</v>
      </c>
      <c r="L273" s="12">
        <v>2026</v>
      </c>
      <c r="M273" s="12">
        <v>2027</v>
      </c>
      <c r="N273" s="12">
        <v>2028</v>
      </c>
      <c r="O273" s="12">
        <v>2029</v>
      </c>
      <c r="P273" s="12">
        <v>2030</v>
      </c>
      <c r="Q273" s="12">
        <v>2031</v>
      </c>
      <c r="R273" s="12">
        <v>2032</v>
      </c>
      <c r="S273" s="12">
        <v>2033</v>
      </c>
      <c r="T273" s="12">
        <v>2034</v>
      </c>
      <c r="U273" s="12">
        <v>2035</v>
      </c>
      <c r="V273" s="12">
        <v>2036</v>
      </c>
      <c r="W273" s="12">
        <v>2037</v>
      </c>
      <c r="X273" s="12">
        <v>2038</v>
      </c>
      <c r="Y273" s="12">
        <v>2039</v>
      </c>
      <c r="Z273" s="12">
        <v>2040</v>
      </c>
      <c r="AA273" s="12">
        <v>2041</v>
      </c>
      <c r="AB273" s="12">
        <v>2042</v>
      </c>
    </row>
    <row r="274" spans="2:28" x14ac:dyDescent="0.2">
      <c r="B274" s="128" t="s">
        <v>1</v>
      </c>
      <c r="C274" s="128"/>
      <c r="D274" s="128"/>
      <c r="E274" s="128"/>
      <c r="F274" s="130"/>
      <c r="G274" s="130"/>
      <c r="H274" s="130" t="s">
        <v>26</v>
      </c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</row>
    <row r="275" spans="2:28" hidden="1" x14ac:dyDescent="0.2">
      <c r="B275" s="128" t="s">
        <v>98</v>
      </c>
      <c r="C275" s="128"/>
      <c r="D275" s="128"/>
      <c r="E275" s="128"/>
      <c r="F275" s="130"/>
      <c r="G275" s="130"/>
      <c r="H275" s="130" t="s">
        <v>26</v>
      </c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</row>
    <row r="276" spans="2:28" hidden="1" x14ac:dyDescent="0.2">
      <c r="B276" s="128" t="s">
        <v>99</v>
      </c>
      <c r="C276" s="128"/>
      <c r="D276" s="128"/>
      <c r="E276" s="128"/>
      <c r="F276" s="130"/>
      <c r="G276" s="130"/>
      <c r="H276" s="130" t="s">
        <v>26</v>
      </c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</row>
    <row r="277" spans="2:28" hidden="1" x14ac:dyDescent="0.2">
      <c r="B277" s="128" t="s">
        <v>100</v>
      </c>
      <c r="C277" s="128"/>
      <c r="D277" s="128"/>
      <c r="E277" s="128"/>
      <c r="F277" s="130"/>
      <c r="G277" s="130"/>
      <c r="H277" s="130" t="s">
        <v>26</v>
      </c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</row>
    <row r="278" spans="2:28" hidden="1" x14ac:dyDescent="0.2">
      <c r="B278" s="128" t="s">
        <v>101</v>
      </c>
      <c r="C278" s="128"/>
      <c r="D278" s="128"/>
      <c r="E278" s="128"/>
      <c r="F278" s="130"/>
      <c r="G278" s="130"/>
      <c r="H278" s="130" t="s">
        <v>26</v>
      </c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</row>
    <row r="279" spans="2:28" hidden="1" x14ac:dyDescent="0.2">
      <c r="B279" s="128" t="s">
        <v>102</v>
      </c>
      <c r="C279" s="128"/>
      <c r="D279" s="128"/>
      <c r="E279" s="128"/>
      <c r="F279" s="130"/>
      <c r="G279" s="130"/>
      <c r="H279" s="130" t="s">
        <v>26</v>
      </c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</row>
    <row r="280" spans="2:28" hidden="1" x14ac:dyDescent="0.2">
      <c r="B280" s="128" t="s">
        <v>103</v>
      </c>
      <c r="C280" s="128"/>
      <c r="D280" s="128"/>
      <c r="E280" s="128"/>
      <c r="F280" s="130"/>
      <c r="G280" s="130"/>
      <c r="H280" s="130" t="s">
        <v>26</v>
      </c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</row>
    <row r="281" spans="2:28" hidden="1" x14ac:dyDescent="0.2">
      <c r="B281" s="128" t="s">
        <v>104</v>
      </c>
      <c r="C281" s="128"/>
      <c r="D281" s="128"/>
      <c r="E281" s="128"/>
      <c r="F281" s="130"/>
      <c r="G281" s="130"/>
      <c r="H281" s="130" t="s">
        <v>26</v>
      </c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</row>
    <row r="282" spans="2:28" x14ac:dyDescent="0.2">
      <c r="B282" s="128" t="s">
        <v>105</v>
      </c>
      <c r="C282" s="128"/>
      <c r="D282" s="128"/>
      <c r="E282" s="128"/>
      <c r="F282" s="130"/>
      <c r="G282" s="130"/>
      <c r="H282" s="130" t="s">
        <v>26</v>
      </c>
      <c r="I282" s="16" t="s">
        <v>190</v>
      </c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</row>
    <row r="283" spans="2:28" hidden="1" x14ac:dyDescent="0.2">
      <c r="B283" s="128" t="s">
        <v>106</v>
      </c>
      <c r="C283" s="128"/>
      <c r="D283" s="128"/>
      <c r="E283" s="128"/>
      <c r="F283" s="130"/>
      <c r="G283" s="130"/>
      <c r="H283" s="130" t="s">
        <v>26</v>
      </c>
      <c r="I283" s="16" t="s">
        <v>190</v>
      </c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</row>
    <row r="284" spans="2:28" x14ac:dyDescent="0.2">
      <c r="B284" s="131" t="s">
        <v>119</v>
      </c>
      <c r="C284" s="128"/>
      <c r="D284" s="128"/>
      <c r="E284" s="128"/>
      <c r="F284" s="130"/>
      <c r="G284" s="130"/>
      <c r="H284" s="130" t="s">
        <v>26</v>
      </c>
      <c r="I284" s="16" t="s">
        <v>190</v>
      </c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</row>
    <row r="285" spans="2:28" s="94" customFormat="1" x14ac:dyDescent="0.2">
      <c r="B285" s="131" t="s">
        <v>120</v>
      </c>
      <c r="C285" s="128"/>
      <c r="D285" s="128"/>
      <c r="E285" s="128"/>
      <c r="F285" s="130"/>
      <c r="G285" s="130"/>
      <c r="H285" s="130" t="s">
        <v>26</v>
      </c>
      <c r="I285" s="16" t="s">
        <v>190</v>
      </c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</row>
    <row r="286" spans="2:28" s="94" customFormat="1" x14ac:dyDescent="0.2">
      <c r="B286" s="131" t="s">
        <v>161</v>
      </c>
      <c r="C286" s="128"/>
      <c r="D286" s="128"/>
      <c r="E286" s="128"/>
      <c r="F286" s="130"/>
      <c r="G286" s="130"/>
      <c r="H286" s="130" t="s">
        <v>26</v>
      </c>
      <c r="I286" s="16" t="s">
        <v>190</v>
      </c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</row>
    <row r="288" spans="2:28" ht="15" x14ac:dyDescent="0.25">
      <c r="B288" s="8" t="s">
        <v>150</v>
      </c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</row>
    <row r="289" spans="2:28" ht="15" x14ac:dyDescent="0.2">
      <c r="B289" s="11" t="s">
        <v>11</v>
      </c>
      <c r="C289" s="11"/>
      <c r="D289" s="17" t="s">
        <v>30</v>
      </c>
      <c r="E289" s="17" t="s">
        <v>97</v>
      </c>
      <c r="F289" s="15"/>
      <c r="G289" s="15"/>
      <c r="H289" s="15" t="s">
        <v>17</v>
      </c>
      <c r="I289" s="12">
        <v>2023</v>
      </c>
      <c r="J289" s="12">
        <v>2024</v>
      </c>
      <c r="K289" s="12">
        <v>2025</v>
      </c>
      <c r="L289" s="12">
        <v>2026</v>
      </c>
      <c r="M289" s="12">
        <v>2027</v>
      </c>
      <c r="N289" s="12">
        <v>2028</v>
      </c>
      <c r="O289" s="12">
        <v>2029</v>
      </c>
      <c r="P289" s="12">
        <v>2030</v>
      </c>
      <c r="Q289" s="12">
        <v>2031</v>
      </c>
      <c r="R289" s="12">
        <v>2032</v>
      </c>
      <c r="S289" s="12">
        <v>2033</v>
      </c>
      <c r="T289" s="12">
        <v>2034</v>
      </c>
      <c r="U289" s="12">
        <v>2035</v>
      </c>
      <c r="V289" s="12">
        <v>2036</v>
      </c>
      <c r="W289" s="12">
        <v>2037</v>
      </c>
      <c r="X289" s="12">
        <v>2038</v>
      </c>
      <c r="Y289" s="12">
        <v>2039</v>
      </c>
      <c r="Z289" s="12">
        <v>2040</v>
      </c>
      <c r="AA289" s="12">
        <v>2041</v>
      </c>
      <c r="AB289" s="12">
        <v>2042</v>
      </c>
    </row>
    <row r="290" spans="2:28" x14ac:dyDescent="0.2">
      <c r="B290" s="128" t="s">
        <v>1</v>
      </c>
      <c r="C290" s="128"/>
      <c r="D290" s="128"/>
      <c r="E290" s="128"/>
      <c r="F290" s="130"/>
      <c r="G290" s="130"/>
      <c r="H290" s="130" t="s">
        <v>26</v>
      </c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</row>
    <row r="291" spans="2:28" hidden="1" x14ac:dyDescent="0.2">
      <c r="B291" s="128" t="s">
        <v>98</v>
      </c>
      <c r="C291" s="128"/>
      <c r="D291" s="128"/>
      <c r="E291" s="128"/>
      <c r="F291" s="130"/>
      <c r="G291" s="130"/>
      <c r="H291" s="130" t="s">
        <v>26</v>
      </c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</row>
    <row r="292" spans="2:28" hidden="1" x14ac:dyDescent="0.2">
      <c r="B292" s="128" t="s">
        <v>99</v>
      </c>
      <c r="C292" s="128"/>
      <c r="D292" s="128"/>
      <c r="E292" s="128"/>
      <c r="F292" s="130"/>
      <c r="G292" s="130"/>
      <c r="H292" s="130" t="s">
        <v>26</v>
      </c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</row>
    <row r="293" spans="2:28" hidden="1" x14ac:dyDescent="0.2">
      <c r="B293" s="128" t="s">
        <v>100</v>
      </c>
      <c r="C293" s="128"/>
      <c r="D293" s="128"/>
      <c r="E293" s="128"/>
      <c r="F293" s="130"/>
      <c r="G293" s="130"/>
      <c r="H293" s="130" t="s">
        <v>26</v>
      </c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</row>
    <row r="294" spans="2:28" hidden="1" x14ac:dyDescent="0.2">
      <c r="B294" s="128" t="s">
        <v>101</v>
      </c>
      <c r="C294" s="128"/>
      <c r="D294" s="128"/>
      <c r="E294" s="128"/>
      <c r="F294" s="130"/>
      <c r="G294" s="130"/>
      <c r="H294" s="130" t="s">
        <v>26</v>
      </c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</row>
    <row r="295" spans="2:28" hidden="1" x14ac:dyDescent="0.2">
      <c r="B295" s="128" t="s">
        <v>102</v>
      </c>
      <c r="C295" s="128"/>
      <c r="D295" s="128"/>
      <c r="E295" s="128"/>
      <c r="F295" s="130"/>
      <c r="G295" s="130"/>
      <c r="H295" s="130" t="s">
        <v>26</v>
      </c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</row>
    <row r="296" spans="2:28" hidden="1" x14ac:dyDescent="0.2">
      <c r="B296" s="128" t="s">
        <v>103</v>
      </c>
      <c r="C296" s="128"/>
      <c r="D296" s="128"/>
      <c r="E296" s="128"/>
      <c r="F296" s="130"/>
      <c r="G296" s="130"/>
      <c r="H296" s="130" t="s">
        <v>26</v>
      </c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</row>
    <row r="297" spans="2:28" hidden="1" x14ac:dyDescent="0.2">
      <c r="B297" s="128" t="s">
        <v>104</v>
      </c>
      <c r="C297" s="128"/>
      <c r="D297" s="128"/>
      <c r="E297" s="128"/>
      <c r="F297" s="130"/>
      <c r="G297" s="130"/>
      <c r="H297" s="130" t="s">
        <v>26</v>
      </c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</row>
    <row r="298" spans="2:28" x14ac:dyDescent="0.2">
      <c r="B298" s="128" t="s">
        <v>105</v>
      </c>
      <c r="C298" s="128"/>
      <c r="D298" s="128"/>
      <c r="E298" s="128"/>
      <c r="F298" s="130"/>
      <c r="G298" s="130"/>
      <c r="H298" s="130" t="s">
        <v>26</v>
      </c>
      <c r="I298" s="16" t="s">
        <v>190</v>
      </c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</row>
    <row r="299" spans="2:28" hidden="1" x14ac:dyDescent="0.2">
      <c r="B299" s="128" t="s">
        <v>106</v>
      </c>
      <c r="C299" s="128"/>
      <c r="D299" s="128"/>
      <c r="E299" s="128"/>
      <c r="F299" s="130"/>
      <c r="G299" s="130"/>
      <c r="H299" s="130" t="s">
        <v>26</v>
      </c>
      <c r="I299" s="16" t="s">
        <v>190</v>
      </c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</row>
    <row r="300" spans="2:28" x14ac:dyDescent="0.2">
      <c r="B300" s="131" t="s">
        <v>119</v>
      </c>
      <c r="C300" s="128"/>
      <c r="D300" s="128"/>
      <c r="E300" s="128"/>
      <c r="F300" s="130"/>
      <c r="G300" s="130"/>
      <c r="H300" s="130" t="s">
        <v>26</v>
      </c>
      <c r="I300" s="16" t="s">
        <v>190</v>
      </c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</row>
    <row r="301" spans="2:28" s="74" customFormat="1" x14ac:dyDescent="0.2">
      <c r="B301" s="131" t="s">
        <v>120</v>
      </c>
      <c r="C301" s="128"/>
      <c r="D301" s="128"/>
      <c r="E301" s="128"/>
      <c r="F301" s="130"/>
      <c r="G301" s="130"/>
      <c r="H301" s="130" t="s">
        <v>26</v>
      </c>
      <c r="I301" s="16" t="s">
        <v>190</v>
      </c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</row>
    <row r="302" spans="2:28" s="74" customFormat="1" x14ac:dyDescent="0.2">
      <c r="B302" s="131" t="s">
        <v>161</v>
      </c>
      <c r="C302" s="128"/>
      <c r="D302" s="128"/>
      <c r="E302" s="128"/>
      <c r="F302" s="130"/>
      <c r="G302" s="130"/>
      <c r="H302" s="130" t="s">
        <v>26</v>
      </c>
      <c r="I302" s="16" t="s">
        <v>190</v>
      </c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</row>
    <row r="304" spans="2:28" ht="15" x14ac:dyDescent="0.2">
      <c r="B304" s="11" t="s">
        <v>11</v>
      </c>
      <c r="C304" s="11"/>
      <c r="D304" s="17" t="s">
        <v>31</v>
      </c>
      <c r="E304" s="17" t="s">
        <v>70</v>
      </c>
      <c r="F304" s="15"/>
      <c r="G304" s="15"/>
      <c r="H304" s="15" t="s">
        <v>17</v>
      </c>
      <c r="I304" s="12">
        <v>2023</v>
      </c>
      <c r="J304" s="12">
        <v>2024</v>
      </c>
      <c r="K304" s="12">
        <v>2025</v>
      </c>
      <c r="L304" s="12">
        <v>2026</v>
      </c>
      <c r="M304" s="12">
        <v>2027</v>
      </c>
      <c r="N304" s="12">
        <v>2028</v>
      </c>
      <c r="O304" s="12">
        <v>2029</v>
      </c>
      <c r="P304" s="12">
        <v>2030</v>
      </c>
      <c r="Q304" s="12">
        <v>2031</v>
      </c>
      <c r="R304" s="12">
        <v>2032</v>
      </c>
      <c r="S304" s="12">
        <v>2033</v>
      </c>
      <c r="T304" s="12">
        <v>2034</v>
      </c>
      <c r="U304" s="12">
        <v>2035</v>
      </c>
      <c r="V304" s="12">
        <v>2036</v>
      </c>
      <c r="W304" s="12">
        <v>2037</v>
      </c>
      <c r="X304" s="12">
        <v>2038</v>
      </c>
      <c r="Y304" s="12">
        <v>2039</v>
      </c>
      <c r="Z304" s="12">
        <v>2040</v>
      </c>
      <c r="AA304" s="12">
        <v>2041</v>
      </c>
      <c r="AB304" s="12">
        <v>2042</v>
      </c>
    </row>
    <row r="305" spans="2:28" ht="15" customHeight="1" x14ac:dyDescent="0.2">
      <c r="B305" s="128" t="s">
        <v>1</v>
      </c>
      <c r="C305" s="128"/>
      <c r="D305" s="128"/>
      <c r="E305" s="128"/>
      <c r="F305" s="130"/>
      <c r="G305" s="130"/>
      <c r="H305" s="130" t="s">
        <v>26</v>
      </c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</row>
    <row r="306" spans="2:28" hidden="1" x14ac:dyDescent="0.2">
      <c r="B306" s="128" t="s">
        <v>98</v>
      </c>
      <c r="C306" s="128"/>
      <c r="D306" s="128"/>
      <c r="E306" s="128"/>
      <c r="F306" s="130"/>
      <c r="G306" s="130"/>
      <c r="H306" s="130" t="s">
        <v>26</v>
      </c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</row>
    <row r="307" spans="2:28" hidden="1" x14ac:dyDescent="0.2">
      <c r="B307" s="128" t="s">
        <v>99</v>
      </c>
      <c r="C307" s="128"/>
      <c r="D307" s="128"/>
      <c r="E307" s="128"/>
      <c r="F307" s="130"/>
      <c r="G307" s="130"/>
      <c r="H307" s="130" t="s">
        <v>26</v>
      </c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</row>
    <row r="308" spans="2:28" hidden="1" x14ac:dyDescent="0.2">
      <c r="B308" s="128" t="s">
        <v>100</v>
      </c>
      <c r="C308" s="128"/>
      <c r="D308" s="128"/>
      <c r="E308" s="128"/>
      <c r="F308" s="130"/>
      <c r="G308" s="130"/>
      <c r="H308" s="130" t="s">
        <v>26</v>
      </c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</row>
    <row r="309" spans="2:28" hidden="1" x14ac:dyDescent="0.2">
      <c r="B309" s="128" t="s">
        <v>101</v>
      </c>
      <c r="C309" s="128"/>
      <c r="D309" s="128"/>
      <c r="E309" s="128"/>
      <c r="F309" s="130"/>
      <c r="G309" s="130"/>
      <c r="H309" s="130" t="s">
        <v>26</v>
      </c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</row>
    <row r="310" spans="2:28" hidden="1" x14ac:dyDescent="0.2">
      <c r="B310" s="128" t="s">
        <v>102</v>
      </c>
      <c r="C310" s="128"/>
      <c r="D310" s="128"/>
      <c r="E310" s="128"/>
      <c r="F310" s="130"/>
      <c r="G310" s="130"/>
      <c r="H310" s="130" t="s">
        <v>26</v>
      </c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</row>
    <row r="311" spans="2:28" hidden="1" x14ac:dyDescent="0.2">
      <c r="B311" s="128" t="s">
        <v>103</v>
      </c>
      <c r="C311" s="128"/>
      <c r="D311" s="128"/>
      <c r="E311" s="128"/>
      <c r="F311" s="130"/>
      <c r="G311" s="130"/>
      <c r="H311" s="130" t="s">
        <v>26</v>
      </c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</row>
    <row r="312" spans="2:28" hidden="1" x14ac:dyDescent="0.2">
      <c r="B312" s="128" t="s">
        <v>104</v>
      </c>
      <c r="C312" s="128"/>
      <c r="D312" s="128"/>
      <c r="E312" s="128"/>
      <c r="F312" s="130"/>
      <c r="G312" s="130"/>
      <c r="H312" s="130" t="s">
        <v>26</v>
      </c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</row>
    <row r="313" spans="2:28" x14ac:dyDescent="0.2">
      <c r="B313" s="128" t="s">
        <v>105</v>
      </c>
      <c r="C313" s="128"/>
      <c r="D313" s="128"/>
      <c r="E313" s="128"/>
      <c r="F313" s="130"/>
      <c r="G313" s="130"/>
      <c r="H313" s="130" t="s">
        <v>26</v>
      </c>
      <c r="I313" s="16" t="s">
        <v>190</v>
      </c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</row>
    <row r="314" spans="2:28" hidden="1" x14ac:dyDescent="0.2">
      <c r="B314" s="128" t="s">
        <v>106</v>
      </c>
      <c r="C314" s="128"/>
      <c r="D314" s="128"/>
      <c r="E314" s="128"/>
      <c r="F314" s="130"/>
      <c r="G314" s="130"/>
      <c r="H314" s="130" t="s">
        <v>26</v>
      </c>
      <c r="I314" s="16" t="s">
        <v>190</v>
      </c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</row>
    <row r="315" spans="2:28" x14ac:dyDescent="0.2">
      <c r="B315" s="131" t="s">
        <v>119</v>
      </c>
      <c r="C315" s="128"/>
      <c r="D315" s="128"/>
      <c r="E315" s="128"/>
      <c r="F315" s="130"/>
      <c r="G315" s="130"/>
      <c r="H315" s="130" t="s">
        <v>26</v>
      </c>
      <c r="I315" s="16" t="s">
        <v>190</v>
      </c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</row>
    <row r="316" spans="2:28" s="74" customFormat="1" x14ac:dyDescent="0.2">
      <c r="B316" s="131" t="s">
        <v>120</v>
      </c>
      <c r="C316" s="128"/>
      <c r="D316" s="128"/>
      <c r="E316" s="128"/>
      <c r="F316" s="130"/>
      <c r="G316" s="130"/>
      <c r="H316" s="130" t="s">
        <v>26</v>
      </c>
      <c r="I316" s="16" t="s">
        <v>190</v>
      </c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</row>
    <row r="317" spans="2:28" s="74" customFormat="1" x14ac:dyDescent="0.2">
      <c r="B317" s="131" t="s">
        <v>161</v>
      </c>
      <c r="C317" s="128"/>
      <c r="D317" s="128"/>
      <c r="E317" s="128"/>
      <c r="F317" s="130"/>
      <c r="G317" s="130"/>
      <c r="H317" s="130" t="s">
        <v>26</v>
      </c>
      <c r="I317" s="16" t="s">
        <v>190</v>
      </c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</row>
    <row r="319" spans="2:28" ht="15" x14ac:dyDescent="0.2">
      <c r="B319" s="11" t="s">
        <v>11</v>
      </c>
      <c r="C319" s="11"/>
      <c r="D319" s="17" t="s">
        <v>32</v>
      </c>
      <c r="E319" s="17" t="s">
        <v>128</v>
      </c>
      <c r="F319" s="15"/>
      <c r="G319" s="15"/>
      <c r="H319" s="15" t="s">
        <v>17</v>
      </c>
      <c r="I319" s="12">
        <v>2023</v>
      </c>
      <c r="J319" s="12">
        <v>2024</v>
      </c>
      <c r="K319" s="12">
        <v>2025</v>
      </c>
      <c r="L319" s="12">
        <v>2026</v>
      </c>
      <c r="M319" s="12">
        <v>2027</v>
      </c>
      <c r="N319" s="12">
        <v>2028</v>
      </c>
      <c r="O319" s="12">
        <v>2029</v>
      </c>
      <c r="P319" s="12">
        <v>2030</v>
      </c>
      <c r="Q319" s="12">
        <v>2031</v>
      </c>
      <c r="R319" s="12">
        <v>2032</v>
      </c>
      <c r="S319" s="12">
        <v>2033</v>
      </c>
      <c r="T319" s="12">
        <v>2034</v>
      </c>
      <c r="U319" s="12">
        <v>2035</v>
      </c>
      <c r="V319" s="12">
        <v>2036</v>
      </c>
      <c r="W319" s="12">
        <v>2037</v>
      </c>
      <c r="X319" s="12">
        <v>2038</v>
      </c>
      <c r="Y319" s="12">
        <v>2039</v>
      </c>
      <c r="Z319" s="12">
        <v>2040</v>
      </c>
      <c r="AA319" s="12">
        <v>2041</v>
      </c>
      <c r="AB319" s="12">
        <v>2042</v>
      </c>
    </row>
    <row r="320" spans="2:28" x14ac:dyDescent="0.2">
      <c r="B320" s="128" t="s">
        <v>1</v>
      </c>
      <c r="C320" s="128"/>
      <c r="D320" s="128"/>
      <c r="E320" s="128"/>
      <c r="F320" s="130"/>
      <c r="G320" s="130"/>
      <c r="H320" s="130" t="s">
        <v>26</v>
      </c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</row>
    <row r="321" spans="2:28" hidden="1" x14ac:dyDescent="0.2">
      <c r="B321" s="128" t="s">
        <v>98</v>
      </c>
      <c r="C321" s="128"/>
      <c r="D321" s="128"/>
      <c r="E321" s="128"/>
      <c r="F321" s="130"/>
      <c r="G321" s="130"/>
      <c r="H321" s="130" t="s">
        <v>26</v>
      </c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</row>
    <row r="322" spans="2:28" hidden="1" x14ac:dyDescent="0.2">
      <c r="B322" s="128" t="s">
        <v>99</v>
      </c>
      <c r="C322" s="128"/>
      <c r="D322" s="128"/>
      <c r="E322" s="128"/>
      <c r="F322" s="130"/>
      <c r="G322" s="130"/>
      <c r="H322" s="130" t="s">
        <v>26</v>
      </c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</row>
    <row r="323" spans="2:28" hidden="1" x14ac:dyDescent="0.2">
      <c r="B323" s="128" t="s">
        <v>100</v>
      </c>
      <c r="C323" s="128"/>
      <c r="D323" s="128"/>
      <c r="E323" s="128"/>
      <c r="F323" s="130"/>
      <c r="G323" s="130"/>
      <c r="H323" s="130" t="s">
        <v>26</v>
      </c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</row>
    <row r="324" spans="2:28" hidden="1" x14ac:dyDescent="0.2">
      <c r="B324" s="128" t="s">
        <v>101</v>
      </c>
      <c r="C324" s="128"/>
      <c r="D324" s="128"/>
      <c r="E324" s="128"/>
      <c r="F324" s="130"/>
      <c r="G324" s="130"/>
      <c r="H324" s="130" t="s">
        <v>26</v>
      </c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</row>
    <row r="325" spans="2:28" hidden="1" x14ac:dyDescent="0.2">
      <c r="B325" s="128" t="s">
        <v>102</v>
      </c>
      <c r="C325" s="128"/>
      <c r="D325" s="128"/>
      <c r="E325" s="128"/>
      <c r="F325" s="130"/>
      <c r="G325" s="130"/>
      <c r="H325" s="130" t="s">
        <v>26</v>
      </c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</row>
    <row r="326" spans="2:28" hidden="1" x14ac:dyDescent="0.2">
      <c r="B326" s="128" t="s">
        <v>103</v>
      </c>
      <c r="C326" s="128"/>
      <c r="D326" s="128"/>
      <c r="E326" s="128"/>
      <c r="F326" s="130"/>
      <c r="G326" s="130"/>
      <c r="H326" s="130" t="s">
        <v>26</v>
      </c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</row>
    <row r="327" spans="2:28" hidden="1" x14ac:dyDescent="0.2">
      <c r="B327" s="128" t="s">
        <v>104</v>
      </c>
      <c r="C327" s="128"/>
      <c r="D327" s="128"/>
      <c r="E327" s="128"/>
      <c r="F327" s="130"/>
      <c r="G327" s="130"/>
      <c r="H327" s="130" t="s">
        <v>26</v>
      </c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</row>
    <row r="328" spans="2:28" x14ac:dyDescent="0.2">
      <c r="B328" s="128" t="s">
        <v>105</v>
      </c>
      <c r="C328" s="128"/>
      <c r="D328" s="128"/>
      <c r="E328" s="128"/>
      <c r="F328" s="130"/>
      <c r="G328" s="130"/>
      <c r="H328" s="130" t="s">
        <v>26</v>
      </c>
      <c r="I328" s="16" t="s">
        <v>190</v>
      </c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</row>
    <row r="329" spans="2:28" hidden="1" x14ac:dyDescent="0.2">
      <c r="B329" s="128" t="s">
        <v>106</v>
      </c>
      <c r="C329" s="128"/>
      <c r="D329" s="128"/>
      <c r="E329" s="128"/>
      <c r="F329" s="130"/>
      <c r="G329" s="130"/>
      <c r="H329" s="130" t="s">
        <v>26</v>
      </c>
      <c r="I329" s="16" t="s">
        <v>190</v>
      </c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</row>
    <row r="330" spans="2:28" x14ac:dyDescent="0.2">
      <c r="B330" s="131" t="s">
        <v>119</v>
      </c>
      <c r="C330" s="128"/>
      <c r="D330" s="128"/>
      <c r="E330" s="128"/>
      <c r="F330" s="130"/>
      <c r="G330" s="130"/>
      <c r="H330" s="130" t="s">
        <v>26</v>
      </c>
      <c r="I330" s="16" t="s">
        <v>190</v>
      </c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</row>
    <row r="331" spans="2:28" s="93" customFormat="1" x14ac:dyDescent="0.2">
      <c r="B331" s="131" t="s">
        <v>120</v>
      </c>
      <c r="C331" s="128"/>
      <c r="D331" s="128"/>
      <c r="E331" s="128"/>
      <c r="F331" s="130"/>
      <c r="G331" s="130"/>
      <c r="H331" s="130" t="s">
        <v>26</v>
      </c>
      <c r="I331" s="16" t="s">
        <v>190</v>
      </c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</row>
    <row r="332" spans="2:28" s="93" customFormat="1" x14ac:dyDescent="0.2">
      <c r="B332" s="131" t="s">
        <v>161</v>
      </c>
      <c r="C332" s="128"/>
      <c r="D332" s="128"/>
      <c r="E332" s="128"/>
      <c r="F332" s="130"/>
      <c r="G332" s="130"/>
      <c r="H332" s="130" t="s">
        <v>26</v>
      </c>
      <c r="I332" s="16" t="s">
        <v>190</v>
      </c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</row>
    <row r="334" spans="2:28" ht="15" x14ac:dyDescent="0.25">
      <c r="B334" s="8" t="s">
        <v>149</v>
      </c>
      <c r="C334" s="9"/>
      <c r="D334" s="9"/>
      <c r="E334" s="140"/>
      <c r="F334" s="140"/>
      <c r="G334" s="140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</row>
    <row r="335" spans="2:28" ht="15" x14ac:dyDescent="0.2">
      <c r="B335" s="11" t="s">
        <v>11</v>
      </c>
      <c r="C335" s="11"/>
      <c r="D335" s="17" t="s">
        <v>30</v>
      </c>
      <c r="E335" s="17" t="s">
        <v>97</v>
      </c>
      <c r="F335" s="15"/>
      <c r="G335" s="15"/>
      <c r="H335" s="15" t="s">
        <v>17</v>
      </c>
      <c r="I335" s="12">
        <v>2023</v>
      </c>
      <c r="J335" s="12">
        <v>2024</v>
      </c>
      <c r="K335" s="141">
        <v>2025</v>
      </c>
      <c r="L335" s="141">
        <v>2026</v>
      </c>
      <c r="M335" s="141">
        <v>2027</v>
      </c>
      <c r="N335" s="141">
        <v>2028</v>
      </c>
      <c r="O335" s="141">
        <v>2029</v>
      </c>
      <c r="P335" s="141">
        <v>2030</v>
      </c>
      <c r="Q335" s="141">
        <v>2031</v>
      </c>
      <c r="R335" s="141">
        <v>2032</v>
      </c>
      <c r="S335" s="141">
        <v>2033</v>
      </c>
      <c r="T335" s="141">
        <v>2034</v>
      </c>
      <c r="U335" s="141">
        <v>2035</v>
      </c>
      <c r="V335" s="141">
        <v>2036</v>
      </c>
      <c r="W335" s="141">
        <v>2037</v>
      </c>
      <c r="X335" s="141">
        <v>2038</v>
      </c>
      <c r="Y335" s="141">
        <v>2039</v>
      </c>
      <c r="Z335" s="141">
        <v>2040</v>
      </c>
      <c r="AA335" s="141">
        <v>2041</v>
      </c>
      <c r="AB335" s="141">
        <v>2042</v>
      </c>
    </row>
    <row r="336" spans="2:28" x14ac:dyDescent="0.2">
      <c r="B336" s="128" t="s">
        <v>1</v>
      </c>
      <c r="C336" s="128"/>
      <c r="D336" s="128"/>
      <c r="E336" s="128"/>
      <c r="F336" s="130"/>
      <c r="G336" s="130"/>
      <c r="H336" s="130" t="s">
        <v>93</v>
      </c>
      <c r="I336" s="105">
        <v>0</v>
      </c>
      <c r="J336" s="105">
        <v>0</v>
      </c>
      <c r="K336" s="105">
        <v>253</v>
      </c>
      <c r="L336" s="105">
        <v>3109</v>
      </c>
      <c r="M336" s="105">
        <v>5418</v>
      </c>
      <c r="N336" s="105">
        <v>5236</v>
      </c>
      <c r="O336" s="105">
        <v>6550</v>
      </c>
      <c r="P336" s="105">
        <v>0</v>
      </c>
      <c r="Q336" s="105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0</v>
      </c>
      <c r="Z336" s="105">
        <v>0</v>
      </c>
      <c r="AA336" s="105">
        <v>0</v>
      </c>
      <c r="AB336" s="105">
        <v>0</v>
      </c>
    </row>
    <row r="337" spans="2:28" x14ac:dyDescent="0.2">
      <c r="B337" s="128" t="s">
        <v>98</v>
      </c>
      <c r="C337" s="128"/>
      <c r="D337" s="128"/>
      <c r="E337" s="128"/>
      <c r="F337" s="130"/>
      <c r="G337" s="130"/>
      <c r="H337" s="130" t="s">
        <v>93</v>
      </c>
      <c r="I337" s="105">
        <v>0</v>
      </c>
      <c r="J337" s="105">
        <v>0</v>
      </c>
      <c r="K337" s="105">
        <v>253</v>
      </c>
      <c r="L337" s="105">
        <v>935</v>
      </c>
      <c r="M337" s="105">
        <v>0</v>
      </c>
      <c r="N337" s="105">
        <v>0</v>
      </c>
      <c r="O337" s="105">
        <v>0</v>
      </c>
      <c r="P337" s="105">
        <v>0</v>
      </c>
      <c r="Q337" s="105">
        <v>0</v>
      </c>
      <c r="R337" s="105">
        <v>0</v>
      </c>
      <c r="S337" s="105">
        <v>0</v>
      </c>
      <c r="T337" s="105">
        <v>0</v>
      </c>
      <c r="U337" s="105">
        <v>0</v>
      </c>
      <c r="V337" s="105">
        <v>0</v>
      </c>
      <c r="W337" s="105">
        <v>0</v>
      </c>
      <c r="X337" s="105">
        <v>0</v>
      </c>
      <c r="Y337" s="105">
        <v>0</v>
      </c>
      <c r="Z337" s="105">
        <v>0</v>
      </c>
      <c r="AA337" s="105">
        <v>0</v>
      </c>
      <c r="AB337" s="105">
        <v>0</v>
      </c>
    </row>
    <row r="338" spans="2:28" x14ac:dyDescent="0.2">
      <c r="B338" s="128" t="s">
        <v>99</v>
      </c>
      <c r="C338" s="128"/>
      <c r="D338" s="128"/>
      <c r="E338" s="128"/>
      <c r="F338" s="130"/>
      <c r="G338" s="130"/>
      <c r="H338" s="130" t="s">
        <v>93</v>
      </c>
      <c r="I338" s="105">
        <v>0</v>
      </c>
      <c r="J338" s="105">
        <v>0</v>
      </c>
      <c r="K338" s="105">
        <v>253</v>
      </c>
      <c r="L338" s="105">
        <v>935</v>
      </c>
      <c r="M338" s="105">
        <v>0</v>
      </c>
      <c r="N338" s="105">
        <v>0</v>
      </c>
      <c r="O338" s="105">
        <v>0</v>
      </c>
      <c r="P338" s="105">
        <v>0</v>
      </c>
      <c r="Q338" s="105">
        <v>0</v>
      </c>
      <c r="R338" s="105">
        <v>0</v>
      </c>
      <c r="S338" s="105">
        <v>0</v>
      </c>
      <c r="T338" s="105">
        <v>0</v>
      </c>
      <c r="U338" s="105">
        <v>0</v>
      </c>
      <c r="V338" s="105">
        <v>0</v>
      </c>
      <c r="W338" s="105">
        <v>0</v>
      </c>
      <c r="X338" s="105">
        <v>0</v>
      </c>
      <c r="Y338" s="105">
        <v>0</v>
      </c>
      <c r="Z338" s="105">
        <v>0</v>
      </c>
      <c r="AA338" s="105">
        <v>0</v>
      </c>
      <c r="AB338" s="105">
        <v>0</v>
      </c>
    </row>
    <row r="339" spans="2:28" x14ac:dyDescent="0.2">
      <c r="B339" s="128" t="s">
        <v>100</v>
      </c>
      <c r="C339" s="128"/>
      <c r="D339" s="128"/>
      <c r="E339" s="128"/>
      <c r="F339" s="130"/>
      <c r="G339" s="130"/>
      <c r="H339" s="130" t="s">
        <v>93</v>
      </c>
      <c r="I339" s="105">
        <v>0</v>
      </c>
      <c r="J339" s="105">
        <v>0</v>
      </c>
      <c r="K339" s="105">
        <v>253</v>
      </c>
      <c r="L339" s="105">
        <v>3109</v>
      </c>
      <c r="M339" s="105">
        <v>5418</v>
      </c>
      <c r="N339" s="105">
        <v>1534</v>
      </c>
      <c r="O339" s="105">
        <v>0</v>
      </c>
      <c r="P339" s="105">
        <v>0</v>
      </c>
      <c r="Q339" s="105">
        <v>0</v>
      </c>
      <c r="R339" s="105">
        <v>0</v>
      </c>
      <c r="S339" s="105">
        <v>0</v>
      </c>
      <c r="T339" s="105">
        <v>0</v>
      </c>
      <c r="U339" s="105">
        <v>0</v>
      </c>
      <c r="V339" s="105">
        <v>0</v>
      </c>
      <c r="W339" s="105">
        <v>0</v>
      </c>
      <c r="X339" s="105">
        <v>0</v>
      </c>
      <c r="Y339" s="105">
        <v>0</v>
      </c>
      <c r="Z339" s="105">
        <v>0</v>
      </c>
      <c r="AA339" s="105">
        <v>0</v>
      </c>
      <c r="AB339" s="105">
        <v>0</v>
      </c>
    </row>
    <row r="340" spans="2:28" x14ac:dyDescent="0.2">
      <c r="B340" s="128" t="s">
        <v>101</v>
      </c>
      <c r="C340" s="128"/>
      <c r="D340" s="128"/>
      <c r="E340" s="128"/>
      <c r="F340" s="130"/>
      <c r="G340" s="130"/>
      <c r="H340" s="130" t="s">
        <v>93</v>
      </c>
      <c r="I340" s="105">
        <v>0</v>
      </c>
      <c r="J340" s="105">
        <v>0</v>
      </c>
      <c r="K340" s="105">
        <v>253</v>
      </c>
      <c r="L340" s="105">
        <v>3109</v>
      </c>
      <c r="M340" s="105">
        <v>5418</v>
      </c>
      <c r="N340" s="105">
        <v>2557</v>
      </c>
      <c r="O340" s="105">
        <v>0</v>
      </c>
      <c r="P340" s="105">
        <v>0</v>
      </c>
      <c r="Q340" s="105">
        <v>0</v>
      </c>
      <c r="R340" s="105">
        <v>0</v>
      </c>
      <c r="S340" s="105">
        <v>0</v>
      </c>
      <c r="T340" s="105">
        <v>0</v>
      </c>
      <c r="U340" s="105">
        <v>0</v>
      </c>
      <c r="V340" s="105">
        <v>0</v>
      </c>
      <c r="W340" s="105">
        <v>0</v>
      </c>
      <c r="X340" s="105">
        <v>0</v>
      </c>
      <c r="Y340" s="105">
        <v>0</v>
      </c>
      <c r="Z340" s="105">
        <v>0</v>
      </c>
      <c r="AA340" s="105">
        <v>0</v>
      </c>
      <c r="AB340" s="105">
        <v>0</v>
      </c>
    </row>
    <row r="341" spans="2:28" x14ac:dyDescent="0.2">
      <c r="B341" s="128" t="s">
        <v>102</v>
      </c>
      <c r="C341" s="128"/>
      <c r="D341" s="128"/>
      <c r="E341" s="128"/>
      <c r="F341" s="130"/>
      <c r="G341" s="130"/>
      <c r="H341" s="130" t="s">
        <v>93</v>
      </c>
      <c r="I341" s="105">
        <v>0</v>
      </c>
      <c r="J341" s="105">
        <v>0</v>
      </c>
      <c r="K341" s="105">
        <v>253</v>
      </c>
      <c r="L341" s="105">
        <v>3109</v>
      </c>
      <c r="M341" s="105">
        <v>5418</v>
      </c>
      <c r="N341" s="105">
        <v>1534</v>
      </c>
      <c r="O341" s="105">
        <v>0</v>
      </c>
      <c r="P341" s="105">
        <v>0</v>
      </c>
      <c r="Q341" s="105">
        <v>0</v>
      </c>
      <c r="R341" s="105">
        <v>0</v>
      </c>
      <c r="S341" s="105">
        <v>0</v>
      </c>
      <c r="T341" s="105">
        <v>0</v>
      </c>
      <c r="U341" s="105">
        <v>0</v>
      </c>
      <c r="V341" s="105">
        <v>0</v>
      </c>
      <c r="W341" s="105">
        <v>0</v>
      </c>
      <c r="X341" s="105">
        <v>0</v>
      </c>
      <c r="Y341" s="105">
        <v>0</v>
      </c>
      <c r="Z341" s="105">
        <v>0</v>
      </c>
      <c r="AA341" s="105">
        <v>0</v>
      </c>
      <c r="AB341" s="105">
        <v>0</v>
      </c>
    </row>
    <row r="342" spans="2:28" x14ac:dyDescent="0.2">
      <c r="B342" s="128" t="s">
        <v>103</v>
      </c>
      <c r="C342" s="128"/>
      <c r="D342" s="128"/>
      <c r="E342" s="128"/>
      <c r="F342" s="130"/>
      <c r="G342" s="130"/>
      <c r="H342" s="130" t="s">
        <v>93</v>
      </c>
      <c r="I342" s="105">
        <v>0</v>
      </c>
      <c r="J342" s="105">
        <v>0</v>
      </c>
      <c r="K342" s="105">
        <v>253</v>
      </c>
      <c r="L342" s="105">
        <v>3109</v>
      </c>
      <c r="M342" s="105">
        <v>5418</v>
      </c>
      <c r="N342" s="105">
        <v>1534</v>
      </c>
      <c r="O342" s="105">
        <v>0</v>
      </c>
      <c r="P342" s="105">
        <v>0</v>
      </c>
      <c r="Q342" s="105">
        <v>0</v>
      </c>
      <c r="R342" s="105">
        <v>0</v>
      </c>
      <c r="S342" s="105">
        <v>0</v>
      </c>
      <c r="T342" s="105">
        <v>0</v>
      </c>
      <c r="U342" s="105">
        <v>0</v>
      </c>
      <c r="V342" s="105">
        <v>0</v>
      </c>
      <c r="W342" s="105">
        <v>0</v>
      </c>
      <c r="X342" s="105">
        <v>0</v>
      </c>
      <c r="Y342" s="105">
        <v>0</v>
      </c>
      <c r="Z342" s="105">
        <v>0</v>
      </c>
      <c r="AA342" s="105">
        <v>0</v>
      </c>
      <c r="AB342" s="105">
        <v>0</v>
      </c>
    </row>
    <row r="343" spans="2:28" x14ac:dyDescent="0.2">
      <c r="B343" s="128" t="s">
        <v>104</v>
      </c>
      <c r="C343" s="128"/>
      <c r="D343" s="128"/>
      <c r="E343" s="128"/>
      <c r="F343" s="130"/>
      <c r="G343" s="130"/>
      <c r="H343" s="130" t="s">
        <v>93</v>
      </c>
      <c r="I343" s="105">
        <v>0</v>
      </c>
      <c r="J343" s="105">
        <v>0</v>
      </c>
      <c r="K343" s="105">
        <v>253</v>
      </c>
      <c r="L343" s="105">
        <v>1679</v>
      </c>
      <c r="M343" s="105">
        <v>0</v>
      </c>
      <c r="N343" s="105">
        <v>0</v>
      </c>
      <c r="O343" s="105">
        <v>0</v>
      </c>
      <c r="P343" s="105">
        <v>0</v>
      </c>
      <c r="Q343" s="105">
        <v>0</v>
      </c>
      <c r="R343" s="105">
        <v>0</v>
      </c>
      <c r="S343" s="105">
        <v>0</v>
      </c>
      <c r="T343" s="105">
        <v>0</v>
      </c>
      <c r="U343" s="105">
        <v>0</v>
      </c>
      <c r="V343" s="105">
        <v>0</v>
      </c>
      <c r="W343" s="105">
        <v>0</v>
      </c>
      <c r="X343" s="105">
        <v>0</v>
      </c>
      <c r="Y343" s="105">
        <v>0</v>
      </c>
      <c r="Z343" s="105">
        <v>0</v>
      </c>
      <c r="AA343" s="105">
        <v>0</v>
      </c>
      <c r="AB343" s="105">
        <v>0</v>
      </c>
    </row>
    <row r="344" spans="2:28" x14ac:dyDescent="0.2">
      <c r="B344" s="128" t="s">
        <v>105</v>
      </c>
      <c r="C344" s="128"/>
      <c r="D344" s="128"/>
      <c r="E344" s="128"/>
      <c r="F344" s="130"/>
      <c r="G344" s="130"/>
      <c r="H344" s="130" t="s">
        <v>93</v>
      </c>
      <c r="I344" s="105" t="s">
        <v>190</v>
      </c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</row>
    <row r="345" spans="2:28" x14ac:dyDescent="0.2">
      <c r="B345" s="128" t="s">
        <v>106</v>
      </c>
      <c r="C345" s="128"/>
      <c r="D345" s="128"/>
      <c r="E345" s="128"/>
      <c r="F345" s="130"/>
      <c r="G345" s="130"/>
      <c r="H345" s="130" t="s">
        <v>93</v>
      </c>
      <c r="I345" s="105">
        <v>0</v>
      </c>
      <c r="J345" s="105">
        <v>0</v>
      </c>
      <c r="K345" s="105">
        <v>253</v>
      </c>
      <c r="L345" s="105">
        <v>1679</v>
      </c>
      <c r="M345" s="105">
        <v>0</v>
      </c>
      <c r="N345" s="105">
        <v>0</v>
      </c>
      <c r="O345" s="105">
        <v>0</v>
      </c>
      <c r="P345" s="105">
        <v>0</v>
      </c>
      <c r="Q345" s="105">
        <v>0</v>
      </c>
      <c r="R345" s="105">
        <v>0</v>
      </c>
      <c r="S345" s="105">
        <v>0</v>
      </c>
      <c r="T345" s="105">
        <v>0</v>
      </c>
      <c r="U345" s="105">
        <v>0</v>
      </c>
      <c r="V345" s="105">
        <v>0</v>
      </c>
      <c r="W345" s="105">
        <v>0</v>
      </c>
      <c r="X345" s="105">
        <v>0</v>
      </c>
      <c r="Y345" s="105">
        <v>0</v>
      </c>
      <c r="Z345" s="105">
        <v>0</v>
      </c>
      <c r="AA345" s="105">
        <v>0</v>
      </c>
      <c r="AB345" s="105">
        <v>0</v>
      </c>
    </row>
    <row r="346" spans="2:28" x14ac:dyDescent="0.2">
      <c r="B346" s="131" t="s">
        <v>119</v>
      </c>
      <c r="C346" s="128"/>
      <c r="D346" s="128"/>
      <c r="E346" s="128"/>
      <c r="F346" s="130"/>
      <c r="G346" s="130"/>
      <c r="H346" s="130" t="s">
        <v>93</v>
      </c>
      <c r="I346" s="105" t="s">
        <v>190</v>
      </c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</row>
    <row r="347" spans="2:28" s="74" customFormat="1" x14ac:dyDescent="0.2">
      <c r="B347" s="131" t="s">
        <v>120</v>
      </c>
      <c r="C347" s="128"/>
      <c r="D347" s="128"/>
      <c r="E347" s="128"/>
      <c r="F347" s="130"/>
      <c r="G347" s="130"/>
      <c r="H347" s="130" t="s">
        <v>93</v>
      </c>
      <c r="I347" s="105" t="s">
        <v>190</v>
      </c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</row>
    <row r="348" spans="2:28" s="74" customFormat="1" x14ac:dyDescent="0.2">
      <c r="B348" s="131" t="s">
        <v>161</v>
      </c>
      <c r="C348" s="128"/>
      <c r="D348" s="128"/>
      <c r="E348" s="128"/>
      <c r="F348" s="130"/>
      <c r="G348" s="130"/>
      <c r="H348" s="130" t="s">
        <v>93</v>
      </c>
      <c r="I348" s="105" t="s">
        <v>190</v>
      </c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</row>
    <row r="349" spans="2:28" ht="15" x14ac:dyDescent="0.25">
      <c r="B349" s="60"/>
      <c r="I349" s="146"/>
      <c r="J349" s="146"/>
      <c r="K349" s="146"/>
      <c r="L349" s="146"/>
      <c r="M349" s="146"/>
      <c r="N349" s="146"/>
      <c r="O349" s="146"/>
      <c r="P349" s="146"/>
    </row>
    <row r="350" spans="2:28" ht="15" x14ac:dyDescent="0.2">
      <c r="B350" s="11" t="s">
        <v>11</v>
      </c>
      <c r="C350" s="11"/>
      <c r="D350" s="17" t="s">
        <v>31</v>
      </c>
      <c r="E350" s="17" t="s">
        <v>70</v>
      </c>
      <c r="F350" s="15"/>
      <c r="G350" s="15"/>
      <c r="H350" s="15" t="s">
        <v>17</v>
      </c>
      <c r="I350" s="141">
        <v>2023</v>
      </c>
      <c r="J350" s="141">
        <v>2024</v>
      </c>
      <c r="K350" s="141">
        <v>2025</v>
      </c>
      <c r="L350" s="141">
        <v>2026</v>
      </c>
      <c r="M350" s="141">
        <v>2027</v>
      </c>
      <c r="N350" s="141">
        <v>2028</v>
      </c>
      <c r="O350" s="141">
        <v>2029</v>
      </c>
      <c r="P350" s="141">
        <v>2030</v>
      </c>
      <c r="Q350" s="141">
        <v>2031</v>
      </c>
      <c r="R350" s="141">
        <v>2032</v>
      </c>
      <c r="S350" s="141">
        <v>2033</v>
      </c>
      <c r="T350" s="141">
        <v>2034</v>
      </c>
      <c r="U350" s="141">
        <v>2035</v>
      </c>
      <c r="V350" s="141">
        <v>2036</v>
      </c>
      <c r="W350" s="141">
        <v>2037</v>
      </c>
      <c r="X350" s="141">
        <v>2038</v>
      </c>
      <c r="Y350" s="141">
        <v>2039</v>
      </c>
      <c r="Z350" s="141">
        <v>2040</v>
      </c>
      <c r="AA350" s="141">
        <v>2041</v>
      </c>
      <c r="AB350" s="141">
        <v>2042</v>
      </c>
    </row>
    <row r="351" spans="2:28" x14ac:dyDescent="0.2">
      <c r="B351" s="128" t="s">
        <v>1</v>
      </c>
      <c r="C351" s="128"/>
      <c r="D351" s="128"/>
      <c r="E351" s="128"/>
      <c r="F351" s="130"/>
      <c r="G351" s="130"/>
      <c r="H351" s="130" t="s">
        <v>93</v>
      </c>
      <c r="I351" s="105">
        <v>0</v>
      </c>
      <c r="J351" s="105">
        <v>0</v>
      </c>
      <c r="K351" s="105">
        <v>0</v>
      </c>
      <c r="L351" s="105">
        <v>577</v>
      </c>
      <c r="M351" s="105">
        <v>1036</v>
      </c>
      <c r="N351" s="105">
        <v>1068</v>
      </c>
      <c r="O351" s="105">
        <v>1073</v>
      </c>
      <c r="P351" s="105">
        <v>0</v>
      </c>
      <c r="Q351" s="105">
        <v>0</v>
      </c>
      <c r="R351" s="105">
        <v>0</v>
      </c>
      <c r="S351" s="105">
        <v>0</v>
      </c>
      <c r="T351" s="105">
        <v>0</v>
      </c>
      <c r="U351" s="105">
        <v>0</v>
      </c>
      <c r="V351" s="105">
        <v>0</v>
      </c>
      <c r="W351" s="105">
        <v>0</v>
      </c>
      <c r="X351" s="105">
        <v>0</v>
      </c>
      <c r="Y351" s="105">
        <v>0</v>
      </c>
      <c r="Z351" s="105">
        <v>0</v>
      </c>
      <c r="AA351" s="105">
        <v>0</v>
      </c>
      <c r="AB351" s="105">
        <v>0</v>
      </c>
    </row>
    <row r="352" spans="2:28" x14ac:dyDescent="0.2">
      <c r="B352" s="128" t="s">
        <v>98</v>
      </c>
      <c r="C352" s="128"/>
      <c r="D352" s="128"/>
      <c r="E352" s="128"/>
      <c r="F352" s="130"/>
      <c r="G352" s="130"/>
      <c r="H352" s="130" t="s">
        <v>93</v>
      </c>
      <c r="I352" s="105">
        <v>0</v>
      </c>
      <c r="J352" s="105">
        <v>0</v>
      </c>
      <c r="K352" s="105">
        <v>0</v>
      </c>
      <c r="L352" s="105">
        <v>0</v>
      </c>
      <c r="M352" s="105">
        <v>0</v>
      </c>
      <c r="N352" s="105">
        <v>0</v>
      </c>
      <c r="O352" s="105">
        <v>0</v>
      </c>
      <c r="P352" s="105">
        <v>0</v>
      </c>
      <c r="Q352" s="105">
        <v>0</v>
      </c>
      <c r="R352" s="105">
        <v>0</v>
      </c>
      <c r="S352" s="105">
        <v>0</v>
      </c>
      <c r="T352" s="105">
        <v>0</v>
      </c>
      <c r="U352" s="105">
        <v>0</v>
      </c>
      <c r="V352" s="105">
        <v>0</v>
      </c>
      <c r="W352" s="105">
        <v>0</v>
      </c>
      <c r="X352" s="105">
        <v>0</v>
      </c>
      <c r="Y352" s="105">
        <v>0</v>
      </c>
      <c r="Z352" s="105">
        <v>0</v>
      </c>
      <c r="AA352" s="105">
        <v>0</v>
      </c>
      <c r="AB352" s="105">
        <v>0</v>
      </c>
    </row>
    <row r="353" spans="2:42" x14ac:dyDescent="0.2">
      <c r="B353" s="128" t="s">
        <v>99</v>
      </c>
      <c r="C353" s="128"/>
      <c r="D353" s="128"/>
      <c r="E353" s="128"/>
      <c r="F353" s="130"/>
      <c r="G353" s="130"/>
      <c r="H353" s="130" t="s">
        <v>93</v>
      </c>
      <c r="I353" s="105">
        <v>0</v>
      </c>
      <c r="J353" s="105">
        <v>0</v>
      </c>
      <c r="K353" s="105">
        <v>0</v>
      </c>
      <c r="L353" s="105">
        <v>0</v>
      </c>
      <c r="M353" s="105">
        <v>0</v>
      </c>
      <c r="N353" s="105">
        <v>0</v>
      </c>
      <c r="O353" s="105">
        <v>0</v>
      </c>
      <c r="P353" s="105">
        <v>0</v>
      </c>
      <c r="Q353" s="105">
        <v>0</v>
      </c>
      <c r="R353" s="105">
        <v>0</v>
      </c>
      <c r="S353" s="105">
        <v>0</v>
      </c>
      <c r="T353" s="105">
        <v>0</v>
      </c>
      <c r="U353" s="105">
        <v>0</v>
      </c>
      <c r="V353" s="105">
        <v>0</v>
      </c>
      <c r="W353" s="105">
        <v>0</v>
      </c>
      <c r="X353" s="105">
        <v>0</v>
      </c>
      <c r="Y353" s="105">
        <v>0</v>
      </c>
      <c r="Z353" s="105">
        <v>0</v>
      </c>
      <c r="AA353" s="105">
        <v>0</v>
      </c>
      <c r="AB353" s="105">
        <v>0</v>
      </c>
    </row>
    <row r="354" spans="2:42" x14ac:dyDescent="0.2">
      <c r="B354" s="128" t="s">
        <v>100</v>
      </c>
      <c r="C354" s="128"/>
      <c r="D354" s="128"/>
      <c r="E354" s="128"/>
      <c r="F354" s="130"/>
      <c r="G354" s="130"/>
      <c r="H354" s="130" t="s">
        <v>93</v>
      </c>
      <c r="I354" s="105">
        <v>0</v>
      </c>
      <c r="J354" s="105">
        <v>0</v>
      </c>
      <c r="K354" s="105">
        <v>0</v>
      </c>
      <c r="L354" s="105">
        <v>577</v>
      </c>
      <c r="M354" s="105">
        <v>1036</v>
      </c>
      <c r="N354" s="105">
        <v>216</v>
      </c>
      <c r="O354" s="105">
        <v>0</v>
      </c>
      <c r="P354" s="105">
        <v>0</v>
      </c>
      <c r="Q354" s="105">
        <v>0</v>
      </c>
      <c r="R354" s="105">
        <v>0</v>
      </c>
      <c r="S354" s="105">
        <v>0</v>
      </c>
      <c r="T354" s="105">
        <v>0</v>
      </c>
      <c r="U354" s="105">
        <v>0</v>
      </c>
      <c r="V354" s="105">
        <v>0</v>
      </c>
      <c r="W354" s="105">
        <v>0</v>
      </c>
      <c r="X354" s="105">
        <v>0</v>
      </c>
      <c r="Y354" s="105">
        <v>0</v>
      </c>
      <c r="Z354" s="105">
        <v>0</v>
      </c>
      <c r="AA354" s="105">
        <v>0</v>
      </c>
      <c r="AB354" s="105">
        <v>0</v>
      </c>
    </row>
    <row r="355" spans="2:42" x14ac:dyDescent="0.2">
      <c r="B355" s="128" t="s">
        <v>101</v>
      </c>
      <c r="C355" s="128"/>
      <c r="D355" s="128"/>
      <c r="E355" s="128"/>
      <c r="F355" s="130"/>
      <c r="G355" s="130"/>
      <c r="H355" s="130" t="s">
        <v>93</v>
      </c>
      <c r="I355" s="105">
        <v>0</v>
      </c>
      <c r="J355" s="105">
        <v>0</v>
      </c>
      <c r="K355" s="105">
        <v>0</v>
      </c>
      <c r="L355" s="105">
        <v>577</v>
      </c>
      <c r="M355" s="105">
        <v>1036</v>
      </c>
      <c r="N355" s="105">
        <v>431</v>
      </c>
      <c r="O355" s="105">
        <v>0</v>
      </c>
      <c r="P355" s="105">
        <v>0</v>
      </c>
      <c r="Q355" s="105">
        <v>0</v>
      </c>
      <c r="R355" s="105">
        <v>0</v>
      </c>
      <c r="S355" s="105">
        <v>0</v>
      </c>
      <c r="T355" s="105">
        <v>0</v>
      </c>
      <c r="U355" s="105">
        <v>0</v>
      </c>
      <c r="V355" s="105">
        <v>0</v>
      </c>
      <c r="W355" s="105">
        <v>0</v>
      </c>
      <c r="X355" s="105">
        <v>0</v>
      </c>
      <c r="Y355" s="105">
        <v>0</v>
      </c>
      <c r="Z355" s="105">
        <v>0</v>
      </c>
      <c r="AA355" s="105">
        <v>0</v>
      </c>
      <c r="AB355" s="105">
        <v>0</v>
      </c>
    </row>
    <row r="356" spans="2:42" x14ac:dyDescent="0.2">
      <c r="B356" s="128" t="s">
        <v>102</v>
      </c>
      <c r="C356" s="128"/>
      <c r="D356" s="128"/>
      <c r="E356" s="128"/>
      <c r="F356" s="130"/>
      <c r="G356" s="130"/>
      <c r="H356" s="130" t="s">
        <v>93</v>
      </c>
      <c r="I356" s="105">
        <v>0</v>
      </c>
      <c r="J356" s="105">
        <v>0</v>
      </c>
      <c r="K356" s="105">
        <v>0</v>
      </c>
      <c r="L356" s="105">
        <v>577</v>
      </c>
      <c r="M356" s="105">
        <v>1036</v>
      </c>
      <c r="N356" s="105">
        <v>216</v>
      </c>
      <c r="O356" s="105">
        <v>0</v>
      </c>
      <c r="P356" s="105">
        <v>0</v>
      </c>
      <c r="Q356" s="105">
        <v>0</v>
      </c>
      <c r="R356" s="105">
        <v>0</v>
      </c>
      <c r="S356" s="105">
        <v>0</v>
      </c>
      <c r="T356" s="105">
        <v>0</v>
      </c>
      <c r="U356" s="105">
        <v>0</v>
      </c>
      <c r="V356" s="105">
        <v>0</v>
      </c>
      <c r="W356" s="105">
        <v>0</v>
      </c>
      <c r="X356" s="105">
        <v>0</v>
      </c>
      <c r="Y356" s="105">
        <v>0</v>
      </c>
      <c r="Z356" s="105">
        <v>0</v>
      </c>
      <c r="AA356" s="105">
        <v>0</v>
      </c>
      <c r="AB356" s="105">
        <v>0</v>
      </c>
    </row>
    <row r="357" spans="2:42" x14ac:dyDescent="0.2">
      <c r="B357" s="128" t="s">
        <v>103</v>
      </c>
      <c r="C357" s="128"/>
      <c r="D357" s="128"/>
      <c r="E357" s="128"/>
      <c r="F357" s="130"/>
      <c r="G357" s="130"/>
      <c r="H357" s="130" t="s">
        <v>93</v>
      </c>
      <c r="I357" s="105">
        <v>0</v>
      </c>
      <c r="J357" s="105">
        <v>0</v>
      </c>
      <c r="K357" s="105">
        <v>0</v>
      </c>
      <c r="L357" s="105">
        <v>577</v>
      </c>
      <c r="M357" s="105">
        <v>1036</v>
      </c>
      <c r="N357" s="105">
        <v>216</v>
      </c>
      <c r="O357" s="105">
        <v>0</v>
      </c>
      <c r="P357" s="105">
        <v>0</v>
      </c>
      <c r="Q357" s="105">
        <v>0</v>
      </c>
      <c r="R357" s="105">
        <v>0</v>
      </c>
      <c r="S357" s="105">
        <v>0</v>
      </c>
      <c r="T357" s="105">
        <v>0</v>
      </c>
      <c r="U357" s="105">
        <v>0</v>
      </c>
      <c r="V357" s="105">
        <v>0</v>
      </c>
      <c r="W357" s="105">
        <v>0</v>
      </c>
      <c r="X357" s="105">
        <v>0</v>
      </c>
      <c r="Y357" s="105">
        <v>0</v>
      </c>
      <c r="Z357" s="105">
        <v>0</v>
      </c>
      <c r="AA357" s="105">
        <v>0</v>
      </c>
      <c r="AB357" s="105">
        <v>0</v>
      </c>
    </row>
    <row r="358" spans="2:42" x14ac:dyDescent="0.2">
      <c r="B358" s="128" t="s">
        <v>104</v>
      </c>
      <c r="C358" s="128"/>
      <c r="D358" s="128"/>
      <c r="E358" s="128"/>
      <c r="F358" s="130"/>
      <c r="G358" s="130"/>
      <c r="H358" s="130" t="s">
        <v>93</v>
      </c>
      <c r="I358" s="105">
        <v>0</v>
      </c>
      <c r="J358" s="105">
        <v>0</v>
      </c>
      <c r="K358" s="105">
        <v>0</v>
      </c>
      <c r="L358" s="105">
        <v>245</v>
      </c>
      <c r="M358" s="105">
        <v>0</v>
      </c>
      <c r="N358" s="105">
        <v>0</v>
      </c>
      <c r="O358" s="105">
        <v>0</v>
      </c>
      <c r="P358" s="105">
        <v>0</v>
      </c>
      <c r="Q358" s="105">
        <v>0</v>
      </c>
      <c r="R358" s="105">
        <v>0</v>
      </c>
      <c r="S358" s="105">
        <v>0</v>
      </c>
      <c r="T358" s="105">
        <v>0</v>
      </c>
      <c r="U358" s="105">
        <v>0</v>
      </c>
      <c r="V358" s="105">
        <v>0</v>
      </c>
      <c r="W358" s="105">
        <v>0</v>
      </c>
      <c r="X358" s="105">
        <v>0</v>
      </c>
      <c r="Y358" s="105">
        <v>0</v>
      </c>
      <c r="Z358" s="105">
        <v>0</v>
      </c>
      <c r="AA358" s="105">
        <v>0</v>
      </c>
      <c r="AB358" s="105">
        <v>0</v>
      </c>
    </row>
    <row r="359" spans="2:42" x14ac:dyDescent="0.2">
      <c r="B359" s="128" t="s">
        <v>105</v>
      </c>
      <c r="C359" s="128"/>
      <c r="D359" s="128"/>
      <c r="E359" s="128"/>
      <c r="F359" s="130"/>
      <c r="G359" s="130"/>
      <c r="H359" s="130" t="s">
        <v>93</v>
      </c>
      <c r="I359" s="105" t="s">
        <v>190</v>
      </c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</row>
    <row r="360" spans="2:42" x14ac:dyDescent="0.2">
      <c r="B360" s="128" t="s">
        <v>106</v>
      </c>
      <c r="C360" s="128"/>
      <c r="D360" s="128"/>
      <c r="E360" s="128"/>
      <c r="F360" s="130"/>
      <c r="G360" s="130"/>
      <c r="H360" s="130" t="s">
        <v>93</v>
      </c>
      <c r="I360" s="105">
        <v>0</v>
      </c>
      <c r="J360" s="105">
        <v>0</v>
      </c>
      <c r="K360" s="105">
        <v>0</v>
      </c>
      <c r="L360" s="105">
        <v>245</v>
      </c>
      <c r="M360" s="105">
        <v>0</v>
      </c>
      <c r="N360" s="105">
        <v>0</v>
      </c>
      <c r="O360" s="105">
        <v>0</v>
      </c>
      <c r="P360" s="105">
        <v>0</v>
      </c>
      <c r="Q360" s="105">
        <v>0</v>
      </c>
      <c r="R360" s="105">
        <v>0</v>
      </c>
      <c r="S360" s="105">
        <v>0</v>
      </c>
      <c r="T360" s="105">
        <v>0</v>
      </c>
      <c r="U360" s="105">
        <v>0</v>
      </c>
      <c r="V360" s="105">
        <v>0</v>
      </c>
      <c r="W360" s="105">
        <v>0</v>
      </c>
      <c r="X360" s="105">
        <v>0</v>
      </c>
      <c r="Y360" s="105">
        <v>0</v>
      </c>
      <c r="Z360" s="105">
        <v>0</v>
      </c>
      <c r="AA360" s="105">
        <v>0</v>
      </c>
      <c r="AB360" s="105">
        <v>0</v>
      </c>
    </row>
    <row r="361" spans="2:42" x14ac:dyDescent="0.2">
      <c r="B361" s="131" t="s">
        <v>119</v>
      </c>
      <c r="C361" s="128"/>
      <c r="D361" s="128"/>
      <c r="E361" s="128"/>
      <c r="F361" s="130"/>
      <c r="G361" s="130"/>
      <c r="H361" s="130" t="s">
        <v>93</v>
      </c>
      <c r="I361" s="105" t="s">
        <v>190</v>
      </c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</row>
    <row r="362" spans="2:42" s="74" customFormat="1" x14ac:dyDescent="0.2">
      <c r="B362" s="131" t="s">
        <v>120</v>
      </c>
      <c r="C362" s="128"/>
      <c r="D362" s="128"/>
      <c r="E362" s="128"/>
      <c r="F362" s="130"/>
      <c r="G362" s="130"/>
      <c r="H362" s="130" t="s">
        <v>93</v>
      </c>
      <c r="I362" s="105" t="s">
        <v>190</v>
      </c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92"/>
      <c r="AD362" s="92"/>
    </row>
    <row r="363" spans="2:42" s="74" customFormat="1" x14ac:dyDescent="0.2">
      <c r="B363" s="131" t="s">
        <v>161</v>
      </c>
      <c r="C363" s="128"/>
      <c r="D363" s="128"/>
      <c r="E363" s="128"/>
      <c r="F363" s="130"/>
      <c r="G363" s="130"/>
      <c r="H363" s="130" t="s">
        <v>93</v>
      </c>
      <c r="I363" s="105" t="s">
        <v>190</v>
      </c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92"/>
      <c r="AD363" s="92"/>
    </row>
    <row r="364" spans="2:42" ht="15" x14ac:dyDescent="0.25">
      <c r="B364" s="60"/>
    </row>
    <row r="365" spans="2:42" ht="15" x14ac:dyDescent="0.2">
      <c r="B365" s="11" t="s">
        <v>11</v>
      </c>
      <c r="C365" s="11"/>
      <c r="D365" s="17" t="s">
        <v>32</v>
      </c>
      <c r="E365" s="17" t="s">
        <v>128</v>
      </c>
      <c r="F365" s="15"/>
      <c r="G365" s="15"/>
      <c r="H365" s="15" t="s">
        <v>17</v>
      </c>
      <c r="I365" s="141">
        <v>2023</v>
      </c>
      <c r="J365" s="141">
        <v>2024</v>
      </c>
      <c r="K365" s="141">
        <v>2025</v>
      </c>
      <c r="L365" s="141">
        <v>2026</v>
      </c>
      <c r="M365" s="141">
        <v>2027</v>
      </c>
      <c r="N365" s="141">
        <v>2028</v>
      </c>
      <c r="O365" s="141">
        <v>2029</v>
      </c>
      <c r="P365" s="141">
        <v>2030</v>
      </c>
      <c r="Q365" s="141">
        <v>2031</v>
      </c>
      <c r="R365" s="141">
        <v>2032</v>
      </c>
      <c r="S365" s="141">
        <v>2033</v>
      </c>
      <c r="T365" s="141">
        <v>2034</v>
      </c>
      <c r="U365" s="141">
        <v>2035</v>
      </c>
      <c r="V365" s="141">
        <v>2036</v>
      </c>
      <c r="W365" s="141">
        <v>2037</v>
      </c>
      <c r="X365" s="141">
        <v>2038</v>
      </c>
      <c r="Y365" s="141">
        <v>2039</v>
      </c>
      <c r="Z365" s="141">
        <v>2040</v>
      </c>
      <c r="AA365" s="141">
        <v>2041</v>
      </c>
      <c r="AB365" s="141">
        <v>2042</v>
      </c>
    </row>
    <row r="366" spans="2:42" x14ac:dyDescent="0.2">
      <c r="B366" s="128" t="s">
        <v>1</v>
      </c>
      <c r="C366" s="128"/>
      <c r="D366" s="128"/>
      <c r="E366" s="128"/>
      <c r="F366" s="130"/>
      <c r="G366" s="130"/>
      <c r="H366" s="130" t="s">
        <v>93</v>
      </c>
      <c r="I366" s="105">
        <v>0</v>
      </c>
      <c r="J366" s="105">
        <v>0</v>
      </c>
      <c r="K366" s="105">
        <v>253</v>
      </c>
      <c r="L366" s="105">
        <v>3109</v>
      </c>
      <c r="M366" s="105">
        <v>5418</v>
      </c>
      <c r="N366" s="105">
        <v>5236</v>
      </c>
      <c r="O366" s="105">
        <v>6550</v>
      </c>
      <c r="P366" s="105">
        <v>0</v>
      </c>
      <c r="Q366" s="105">
        <v>0</v>
      </c>
      <c r="R366" s="105">
        <v>0</v>
      </c>
      <c r="S366" s="105">
        <v>0</v>
      </c>
      <c r="T366" s="105">
        <v>0</v>
      </c>
      <c r="U366" s="105">
        <v>0</v>
      </c>
      <c r="V366" s="105">
        <v>0</v>
      </c>
      <c r="W366" s="105">
        <v>0</v>
      </c>
      <c r="X366" s="105">
        <v>0</v>
      </c>
      <c r="Y366" s="105">
        <v>0</v>
      </c>
      <c r="Z366" s="105">
        <v>0</v>
      </c>
      <c r="AA366" s="105">
        <v>0</v>
      </c>
      <c r="AB366" s="105">
        <v>0</v>
      </c>
      <c r="AN366" s="192"/>
      <c r="AO366" s="192"/>
      <c r="AP366" s="192"/>
    </row>
    <row r="367" spans="2:42" x14ac:dyDescent="0.2">
      <c r="B367" s="128" t="s">
        <v>98</v>
      </c>
      <c r="C367" s="128"/>
      <c r="D367" s="128"/>
      <c r="E367" s="128"/>
      <c r="F367" s="130"/>
      <c r="G367" s="130"/>
      <c r="H367" s="130" t="s">
        <v>93</v>
      </c>
      <c r="I367" s="105">
        <v>0</v>
      </c>
      <c r="J367" s="105">
        <v>0</v>
      </c>
      <c r="K367" s="105">
        <v>253</v>
      </c>
      <c r="L367" s="105">
        <v>935</v>
      </c>
      <c r="M367" s="105">
        <v>0</v>
      </c>
      <c r="N367" s="105">
        <v>0</v>
      </c>
      <c r="O367" s="105">
        <v>0</v>
      </c>
      <c r="P367" s="105">
        <v>0</v>
      </c>
      <c r="Q367" s="105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0</v>
      </c>
      <c r="W367" s="105">
        <v>0</v>
      </c>
      <c r="X367" s="105">
        <v>0</v>
      </c>
      <c r="Y367" s="105">
        <v>0</v>
      </c>
      <c r="Z367" s="105">
        <v>0</v>
      </c>
      <c r="AA367" s="105">
        <v>0</v>
      </c>
      <c r="AB367" s="105">
        <v>0</v>
      </c>
      <c r="AN367" s="192"/>
      <c r="AO367" s="192"/>
      <c r="AP367" s="192"/>
    </row>
    <row r="368" spans="2:42" x14ac:dyDescent="0.2">
      <c r="B368" s="128" t="s">
        <v>99</v>
      </c>
      <c r="C368" s="128"/>
      <c r="D368" s="128"/>
      <c r="E368" s="128"/>
      <c r="F368" s="130"/>
      <c r="G368" s="130"/>
      <c r="H368" s="130" t="s">
        <v>93</v>
      </c>
      <c r="I368" s="105">
        <v>0</v>
      </c>
      <c r="J368" s="105">
        <v>0</v>
      </c>
      <c r="K368" s="105">
        <v>253</v>
      </c>
      <c r="L368" s="105">
        <v>935</v>
      </c>
      <c r="M368" s="105">
        <v>0</v>
      </c>
      <c r="N368" s="105">
        <v>0</v>
      </c>
      <c r="O368" s="105">
        <v>0</v>
      </c>
      <c r="P368" s="105">
        <v>0</v>
      </c>
      <c r="Q368" s="105">
        <v>0</v>
      </c>
      <c r="R368" s="105">
        <v>0</v>
      </c>
      <c r="S368" s="105">
        <v>0</v>
      </c>
      <c r="T368" s="105">
        <v>0</v>
      </c>
      <c r="U368" s="105">
        <v>0</v>
      </c>
      <c r="V368" s="105">
        <v>0</v>
      </c>
      <c r="W368" s="105">
        <v>0</v>
      </c>
      <c r="X368" s="105">
        <v>0</v>
      </c>
      <c r="Y368" s="105">
        <v>0</v>
      </c>
      <c r="Z368" s="105">
        <v>0</v>
      </c>
      <c r="AA368" s="105">
        <v>0</v>
      </c>
      <c r="AB368" s="105">
        <v>0</v>
      </c>
      <c r="AN368" s="192"/>
      <c r="AO368" s="192"/>
      <c r="AP368" s="192"/>
    </row>
    <row r="369" spans="2:42" x14ac:dyDescent="0.2">
      <c r="B369" s="128" t="s">
        <v>100</v>
      </c>
      <c r="C369" s="128"/>
      <c r="D369" s="128"/>
      <c r="E369" s="128"/>
      <c r="F369" s="130"/>
      <c r="G369" s="130"/>
      <c r="H369" s="130" t="s">
        <v>93</v>
      </c>
      <c r="I369" s="105">
        <v>0</v>
      </c>
      <c r="J369" s="105">
        <v>0</v>
      </c>
      <c r="K369" s="105">
        <v>253</v>
      </c>
      <c r="L369" s="105">
        <v>3109</v>
      </c>
      <c r="M369" s="105">
        <v>5418</v>
      </c>
      <c r="N369" s="105">
        <v>1534</v>
      </c>
      <c r="O369" s="105">
        <v>0</v>
      </c>
      <c r="P369" s="105">
        <v>0</v>
      </c>
      <c r="Q369" s="105">
        <v>0</v>
      </c>
      <c r="R369" s="105">
        <v>0</v>
      </c>
      <c r="S369" s="105">
        <v>0</v>
      </c>
      <c r="T369" s="105">
        <v>0</v>
      </c>
      <c r="U369" s="105">
        <v>0</v>
      </c>
      <c r="V369" s="105">
        <v>0</v>
      </c>
      <c r="W369" s="105">
        <v>0</v>
      </c>
      <c r="X369" s="105">
        <v>0</v>
      </c>
      <c r="Y369" s="105">
        <v>0</v>
      </c>
      <c r="Z369" s="105">
        <v>0</v>
      </c>
      <c r="AA369" s="105">
        <v>0</v>
      </c>
      <c r="AB369" s="105">
        <v>0</v>
      </c>
      <c r="AN369" s="192"/>
      <c r="AO369" s="192"/>
      <c r="AP369" s="192"/>
    </row>
    <row r="370" spans="2:42" x14ac:dyDescent="0.2">
      <c r="B370" s="128" t="s">
        <v>101</v>
      </c>
      <c r="C370" s="128"/>
      <c r="D370" s="128"/>
      <c r="E370" s="128"/>
      <c r="F370" s="130"/>
      <c r="G370" s="130"/>
      <c r="H370" s="130" t="s">
        <v>93</v>
      </c>
      <c r="I370" s="105">
        <v>0</v>
      </c>
      <c r="J370" s="105">
        <v>0</v>
      </c>
      <c r="K370" s="105">
        <v>253</v>
      </c>
      <c r="L370" s="105">
        <v>3109</v>
      </c>
      <c r="M370" s="105">
        <v>5418</v>
      </c>
      <c r="N370" s="105">
        <v>2557</v>
      </c>
      <c r="O370" s="105">
        <v>0</v>
      </c>
      <c r="P370" s="105">
        <v>0</v>
      </c>
      <c r="Q370" s="105">
        <v>0</v>
      </c>
      <c r="R370" s="105">
        <v>0</v>
      </c>
      <c r="S370" s="105">
        <v>0</v>
      </c>
      <c r="T370" s="105">
        <v>0</v>
      </c>
      <c r="U370" s="105">
        <v>0</v>
      </c>
      <c r="V370" s="105">
        <v>0</v>
      </c>
      <c r="W370" s="105">
        <v>0</v>
      </c>
      <c r="X370" s="105">
        <v>0</v>
      </c>
      <c r="Y370" s="105">
        <v>0</v>
      </c>
      <c r="Z370" s="105">
        <v>0</v>
      </c>
      <c r="AA370" s="105">
        <v>0</v>
      </c>
      <c r="AB370" s="105">
        <v>0</v>
      </c>
      <c r="AN370" s="192"/>
      <c r="AO370" s="192"/>
      <c r="AP370" s="192"/>
    </row>
    <row r="371" spans="2:42" x14ac:dyDescent="0.2">
      <c r="B371" s="128" t="s">
        <v>102</v>
      </c>
      <c r="C371" s="128"/>
      <c r="D371" s="128"/>
      <c r="E371" s="128"/>
      <c r="F371" s="130"/>
      <c r="G371" s="130"/>
      <c r="H371" s="130" t="s">
        <v>93</v>
      </c>
      <c r="I371" s="105">
        <v>0</v>
      </c>
      <c r="J371" s="105">
        <v>0</v>
      </c>
      <c r="K371" s="105">
        <v>253</v>
      </c>
      <c r="L371" s="105">
        <v>3109</v>
      </c>
      <c r="M371" s="105">
        <v>5418</v>
      </c>
      <c r="N371" s="105">
        <v>1534</v>
      </c>
      <c r="O371" s="105">
        <v>0</v>
      </c>
      <c r="P371" s="105">
        <v>0</v>
      </c>
      <c r="Q371" s="105">
        <v>0</v>
      </c>
      <c r="R371" s="105">
        <v>0</v>
      </c>
      <c r="S371" s="105">
        <v>0</v>
      </c>
      <c r="T371" s="105">
        <v>0</v>
      </c>
      <c r="U371" s="105">
        <v>0</v>
      </c>
      <c r="V371" s="105">
        <v>0</v>
      </c>
      <c r="W371" s="105">
        <v>0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  <c r="AN371" s="192"/>
      <c r="AO371" s="192"/>
      <c r="AP371" s="192"/>
    </row>
    <row r="372" spans="2:42" x14ac:dyDescent="0.2">
      <c r="B372" s="128" t="s">
        <v>103</v>
      </c>
      <c r="C372" s="128"/>
      <c r="D372" s="128"/>
      <c r="E372" s="128"/>
      <c r="F372" s="130"/>
      <c r="G372" s="130"/>
      <c r="H372" s="130" t="s">
        <v>93</v>
      </c>
      <c r="I372" s="105">
        <v>0</v>
      </c>
      <c r="J372" s="105">
        <v>0</v>
      </c>
      <c r="K372" s="105">
        <v>253</v>
      </c>
      <c r="L372" s="105">
        <v>3109</v>
      </c>
      <c r="M372" s="105">
        <v>5418</v>
      </c>
      <c r="N372" s="105">
        <v>1534</v>
      </c>
      <c r="O372" s="105">
        <v>0</v>
      </c>
      <c r="P372" s="105">
        <v>0</v>
      </c>
      <c r="Q372" s="105">
        <v>0</v>
      </c>
      <c r="R372" s="105">
        <v>0</v>
      </c>
      <c r="S372" s="105">
        <v>0</v>
      </c>
      <c r="T372" s="105">
        <v>0</v>
      </c>
      <c r="U372" s="105">
        <v>0</v>
      </c>
      <c r="V372" s="105">
        <v>0</v>
      </c>
      <c r="W372" s="105">
        <v>0</v>
      </c>
      <c r="X372" s="105">
        <v>0</v>
      </c>
      <c r="Y372" s="105">
        <v>0</v>
      </c>
      <c r="Z372" s="105">
        <v>0</v>
      </c>
      <c r="AA372" s="105">
        <v>0</v>
      </c>
      <c r="AB372" s="105">
        <v>0</v>
      </c>
      <c r="AN372" s="192"/>
      <c r="AO372" s="192"/>
      <c r="AP372" s="192"/>
    </row>
    <row r="373" spans="2:42" x14ac:dyDescent="0.2">
      <c r="B373" s="128" t="s">
        <v>104</v>
      </c>
      <c r="C373" s="128"/>
      <c r="D373" s="128"/>
      <c r="E373" s="128"/>
      <c r="F373" s="130"/>
      <c r="G373" s="130"/>
      <c r="H373" s="130" t="s">
        <v>93</v>
      </c>
      <c r="I373" s="105">
        <v>0</v>
      </c>
      <c r="J373" s="105">
        <v>0</v>
      </c>
      <c r="K373" s="105">
        <v>253</v>
      </c>
      <c r="L373" s="105">
        <v>1679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0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  <c r="AN373" s="192"/>
      <c r="AO373" s="192"/>
      <c r="AP373" s="192"/>
    </row>
    <row r="374" spans="2:42" x14ac:dyDescent="0.2">
      <c r="B374" s="128" t="s">
        <v>105</v>
      </c>
      <c r="C374" s="128"/>
      <c r="D374" s="128"/>
      <c r="E374" s="128"/>
      <c r="F374" s="130"/>
      <c r="G374" s="130"/>
      <c r="H374" s="130" t="s">
        <v>93</v>
      </c>
      <c r="I374" s="105" t="s">
        <v>190</v>
      </c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N374" s="192"/>
      <c r="AO374" s="192"/>
      <c r="AP374" s="192"/>
    </row>
    <row r="375" spans="2:42" x14ac:dyDescent="0.2">
      <c r="B375" s="128" t="s">
        <v>106</v>
      </c>
      <c r="C375" s="128"/>
      <c r="D375" s="128"/>
      <c r="E375" s="128"/>
      <c r="F375" s="130"/>
      <c r="G375" s="130"/>
      <c r="H375" s="130" t="s">
        <v>93</v>
      </c>
      <c r="I375" s="105">
        <v>0</v>
      </c>
      <c r="J375" s="105">
        <v>0</v>
      </c>
      <c r="K375" s="105">
        <v>253</v>
      </c>
      <c r="L375" s="105">
        <v>1679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0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  <c r="AN375" s="192"/>
      <c r="AO375" s="192"/>
      <c r="AP375" s="192"/>
    </row>
    <row r="376" spans="2:42" x14ac:dyDescent="0.2">
      <c r="B376" s="131" t="s">
        <v>119</v>
      </c>
      <c r="C376" s="128"/>
      <c r="D376" s="128"/>
      <c r="E376" s="128"/>
      <c r="F376" s="130"/>
      <c r="G376" s="130"/>
      <c r="H376" s="130" t="s">
        <v>93</v>
      </c>
      <c r="I376" s="105" t="s">
        <v>190</v>
      </c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N376" s="192"/>
      <c r="AO376" s="192"/>
      <c r="AP376" s="192"/>
    </row>
    <row r="377" spans="2:42" s="92" customFormat="1" x14ac:dyDescent="0.2">
      <c r="B377" s="131" t="s">
        <v>120</v>
      </c>
      <c r="C377" s="128"/>
      <c r="D377" s="128"/>
      <c r="E377" s="128"/>
      <c r="F377" s="130"/>
      <c r="G377" s="130"/>
      <c r="H377" s="130" t="s">
        <v>93</v>
      </c>
      <c r="I377" s="105" t="s">
        <v>190</v>
      </c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93"/>
      <c r="AD377" s="93"/>
    </row>
    <row r="378" spans="2:42" s="92" customFormat="1" x14ac:dyDescent="0.2">
      <c r="B378" s="131" t="s">
        <v>161</v>
      </c>
      <c r="C378" s="128"/>
      <c r="D378" s="128"/>
      <c r="E378" s="128"/>
      <c r="F378" s="130"/>
      <c r="G378" s="130"/>
      <c r="H378" s="130" t="s">
        <v>93</v>
      </c>
      <c r="I378" s="105" t="s">
        <v>190</v>
      </c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93"/>
      <c r="AD378" s="93"/>
    </row>
    <row r="379" spans="2:42" ht="15" x14ac:dyDescent="0.25">
      <c r="B379" s="60"/>
      <c r="I379" s="149"/>
      <c r="J379" s="149"/>
      <c r="K379" s="149"/>
      <c r="L379" s="149"/>
      <c r="M379" s="149"/>
      <c r="N379" s="149"/>
      <c r="O379" s="149"/>
      <c r="P379" s="149"/>
    </row>
    <row r="380" spans="2:42" ht="15" x14ac:dyDescent="0.25">
      <c r="B380" s="8" t="s">
        <v>6</v>
      </c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</row>
    <row r="381" spans="2:42" ht="15" x14ac:dyDescent="0.2">
      <c r="B381" s="11" t="s">
        <v>11</v>
      </c>
      <c r="C381" s="11"/>
      <c r="D381" s="17" t="s">
        <v>30</v>
      </c>
      <c r="E381" s="17" t="s">
        <v>97</v>
      </c>
      <c r="F381" s="15"/>
      <c r="G381" s="15"/>
      <c r="H381" s="15" t="s">
        <v>17</v>
      </c>
      <c r="I381" s="12">
        <v>2023</v>
      </c>
      <c r="J381" s="12">
        <v>2024</v>
      </c>
      <c r="K381" s="12">
        <v>2025</v>
      </c>
      <c r="L381" s="12">
        <v>2026</v>
      </c>
      <c r="M381" s="12">
        <v>2027</v>
      </c>
      <c r="N381" s="12">
        <v>2028</v>
      </c>
      <c r="O381" s="12">
        <v>2029</v>
      </c>
      <c r="P381" s="12">
        <v>2030</v>
      </c>
      <c r="Q381" s="12">
        <v>2031</v>
      </c>
      <c r="R381" s="12">
        <v>2032</v>
      </c>
      <c r="S381" s="12">
        <v>2033</v>
      </c>
      <c r="T381" s="12">
        <v>2034</v>
      </c>
      <c r="U381" s="12">
        <v>2035</v>
      </c>
      <c r="V381" s="12">
        <v>2036</v>
      </c>
      <c r="W381" s="12">
        <v>2037</v>
      </c>
      <c r="X381" s="12">
        <v>2038</v>
      </c>
      <c r="Y381" s="12">
        <v>2039</v>
      </c>
      <c r="Z381" s="12">
        <v>2040</v>
      </c>
      <c r="AA381" s="12">
        <v>2041</v>
      </c>
      <c r="AB381" s="12">
        <v>2042</v>
      </c>
    </row>
    <row r="382" spans="2:42" x14ac:dyDescent="0.2">
      <c r="B382" s="128" t="s">
        <v>1</v>
      </c>
      <c r="C382" s="128"/>
      <c r="D382" s="128"/>
      <c r="E382" s="128"/>
      <c r="F382" s="130"/>
      <c r="G382" s="130"/>
      <c r="H382" s="130" t="s">
        <v>26</v>
      </c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</row>
    <row r="383" spans="2:42" hidden="1" x14ac:dyDescent="0.2">
      <c r="B383" s="128" t="s">
        <v>98</v>
      </c>
      <c r="C383" s="128"/>
      <c r="D383" s="128"/>
      <c r="E383" s="128"/>
      <c r="F383" s="130"/>
      <c r="G383" s="130"/>
      <c r="H383" s="130" t="s">
        <v>26</v>
      </c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</row>
    <row r="384" spans="2:42" hidden="1" x14ac:dyDescent="0.2">
      <c r="B384" s="128" t="s">
        <v>99</v>
      </c>
      <c r="C384" s="128"/>
      <c r="D384" s="128"/>
      <c r="E384" s="128"/>
      <c r="F384" s="130"/>
      <c r="G384" s="130"/>
      <c r="H384" s="130" t="s">
        <v>26</v>
      </c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</row>
    <row r="385" spans="2:28" hidden="1" x14ac:dyDescent="0.2">
      <c r="B385" s="128" t="s">
        <v>100</v>
      </c>
      <c r="C385" s="128"/>
      <c r="D385" s="128"/>
      <c r="E385" s="128"/>
      <c r="F385" s="130"/>
      <c r="G385" s="130"/>
      <c r="H385" s="130" t="s">
        <v>26</v>
      </c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</row>
    <row r="386" spans="2:28" hidden="1" x14ac:dyDescent="0.2">
      <c r="B386" s="128" t="s">
        <v>101</v>
      </c>
      <c r="C386" s="128"/>
      <c r="D386" s="128"/>
      <c r="E386" s="128"/>
      <c r="F386" s="130"/>
      <c r="G386" s="130"/>
      <c r="H386" s="130" t="s">
        <v>26</v>
      </c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/>
    </row>
    <row r="387" spans="2:28" hidden="1" x14ac:dyDescent="0.2">
      <c r="B387" s="128" t="s">
        <v>102</v>
      </c>
      <c r="C387" s="128"/>
      <c r="D387" s="128"/>
      <c r="E387" s="128"/>
      <c r="F387" s="130"/>
      <c r="G387" s="130"/>
      <c r="H387" s="130" t="s">
        <v>26</v>
      </c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</row>
    <row r="388" spans="2:28" hidden="1" x14ac:dyDescent="0.2">
      <c r="B388" s="128" t="s">
        <v>103</v>
      </c>
      <c r="C388" s="128"/>
      <c r="D388" s="128"/>
      <c r="E388" s="128"/>
      <c r="F388" s="130"/>
      <c r="G388" s="130"/>
      <c r="H388" s="130" t="s">
        <v>26</v>
      </c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</row>
    <row r="389" spans="2:28" hidden="1" x14ac:dyDescent="0.2">
      <c r="B389" s="128" t="s">
        <v>104</v>
      </c>
      <c r="C389" s="128"/>
      <c r="D389" s="128"/>
      <c r="E389" s="128"/>
      <c r="F389" s="130"/>
      <c r="G389" s="130"/>
      <c r="H389" s="130" t="s">
        <v>26</v>
      </c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</row>
    <row r="390" spans="2:28" x14ac:dyDescent="0.2">
      <c r="B390" s="128" t="s">
        <v>105</v>
      </c>
      <c r="C390" s="128"/>
      <c r="D390" s="128"/>
      <c r="E390" s="128"/>
      <c r="F390" s="130"/>
      <c r="G390" s="130"/>
      <c r="H390" s="130" t="s">
        <v>26</v>
      </c>
      <c r="I390" s="16" t="s">
        <v>190</v>
      </c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</row>
    <row r="391" spans="2:28" hidden="1" x14ac:dyDescent="0.2">
      <c r="B391" s="128" t="s">
        <v>106</v>
      </c>
      <c r="C391" s="128"/>
      <c r="D391" s="128"/>
      <c r="E391" s="128"/>
      <c r="F391" s="130"/>
      <c r="G391" s="130"/>
      <c r="H391" s="130" t="s">
        <v>26</v>
      </c>
      <c r="I391" s="16" t="s">
        <v>190</v>
      </c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</row>
    <row r="392" spans="2:28" x14ac:dyDescent="0.2">
      <c r="B392" s="131" t="s">
        <v>119</v>
      </c>
      <c r="C392" s="128"/>
      <c r="D392" s="128"/>
      <c r="E392" s="128"/>
      <c r="F392" s="130"/>
      <c r="G392" s="130"/>
      <c r="H392" s="130" t="s">
        <v>26</v>
      </c>
      <c r="I392" s="16" t="s">
        <v>190</v>
      </c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</row>
    <row r="393" spans="2:28" s="74" customFormat="1" x14ac:dyDescent="0.2">
      <c r="B393" s="131" t="s">
        <v>120</v>
      </c>
      <c r="C393" s="128"/>
      <c r="D393" s="128"/>
      <c r="E393" s="128"/>
      <c r="F393" s="130"/>
      <c r="G393" s="130"/>
      <c r="H393" s="130" t="s">
        <v>26</v>
      </c>
      <c r="I393" s="16" t="s">
        <v>190</v>
      </c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</row>
    <row r="394" spans="2:28" s="74" customFormat="1" x14ac:dyDescent="0.2">
      <c r="B394" s="131" t="s">
        <v>161</v>
      </c>
      <c r="C394" s="128"/>
      <c r="D394" s="128"/>
      <c r="E394" s="128"/>
      <c r="F394" s="130"/>
      <c r="G394" s="130"/>
      <c r="H394" s="130" t="s">
        <v>26</v>
      </c>
      <c r="I394" s="16" t="s">
        <v>190</v>
      </c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/>
    </row>
    <row r="396" spans="2:28" ht="15" x14ac:dyDescent="0.2">
      <c r="B396" s="11" t="s">
        <v>11</v>
      </c>
      <c r="C396" s="11"/>
      <c r="D396" s="17" t="s">
        <v>31</v>
      </c>
      <c r="E396" s="17" t="s">
        <v>70</v>
      </c>
      <c r="F396" s="15"/>
      <c r="G396" s="15"/>
      <c r="H396" s="15" t="s">
        <v>17</v>
      </c>
      <c r="I396" s="12">
        <v>2023</v>
      </c>
      <c r="J396" s="12">
        <v>2024</v>
      </c>
      <c r="K396" s="12">
        <v>2025</v>
      </c>
      <c r="L396" s="12">
        <v>2026</v>
      </c>
      <c r="M396" s="12">
        <v>2027</v>
      </c>
      <c r="N396" s="12">
        <v>2028</v>
      </c>
      <c r="O396" s="12">
        <v>2029</v>
      </c>
      <c r="P396" s="12">
        <v>2030</v>
      </c>
      <c r="Q396" s="12">
        <v>2031</v>
      </c>
      <c r="R396" s="12">
        <v>2032</v>
      </c>
      <c r="S396" s="12">
        <v>2033</v>
      </c>
      <c r="T396" s="12">
        <v>2034</v>
      </c>
      <c r="U396" s="12">
        <v>2035</v>
      </c>
      <c r="V396" s="12">
        <v>2036</v>
      </c>
      <c r="W396" s="12">
        <v>2037</v>
      </c>
      <c r="X396" s="12">
        <v>2038</v>
      </c>
      <c r="Y396" s="12">
        <v>2039</v>
      </c>
      <c r="Z396" s="12">
        <v>2040</v>
      </c>
      <c r="AA396" s="12">
        <v>2041</v>
      </c>
      <c r="AB396" s="12">
        <v>2042</v>
      </c>
    </row>
    <row r="397" spans="2:28" x14ac:dyDescent="0.2">
      <c r="B397" s="128" t="s">
        <v>1</v>
      </c>
      <c r="C397" s="128"/>
      <c r="D397" s="128"/>
      <c r="E397" s="128"/>
      <c r="F397" s="130"/>
      <c r="G397" s="130"/>
      <c r="H397" s="130" t="s">
        <v>26</v>
      </c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</row>
    <row r="398" spans="2:28" hidden="1" x14ac:dyDescent="0.2">
      <c r="B398" s="128" t="s">
        <v>98</v>
      </c>
      <c r="C398" s="128"/>
      <c r="D398" s="128"/>
      <c r="E398" s="128"/>
      <c r="F398" s="130"/>
      <c r="G398" s="130"/>
      <c r="H398" s="130" t="s">
        <v>26</v>
      </c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</row>
    <row r="399" spans="2:28" hidden="1" x14ac:dyDescent="0.2">
      <c r="B399" s="128" t="s">
        <v>99</v>
      </c>
      <c r="C399" s="128"/>
      <c r="D399" s="128"/>
      <c r="E399" s="128"/>
      <c r="F399" s="130"/>
      <c r="G399" s="130"/>
      <c r="H399" s="130" t="s">
        <v>26</v>
      </c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</row>
    <row r="400" spans="2:28" hidden="1" x14ac:dyDescent="0.2">
      <c r="B400" s="128" t="s">
        <v>100</v>
      </c>
      <c r="C400" s="128"/>
      <c r="D400" s="128"/>
      <c r="E400" s="128"/>
      <c r="F400" s="130"/>
      <c r="G400" s="130"/>
      <c r="H400" s="130" t="s">
        <v>26</v>
      </c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105"/>
    </row>
    <row r="401" spans="2:28" hidden="1" x14ac:dyDescent="0.2">
      <c r="B401" s="128" t="s">
        <v>101</v>
      </c>
      <c r="C401" s="128"/>
      <c r="D401" s="128"/>
      <c r="E401" s="128"/>
      <c r="F401" s="130"/>
      <c r="G401" s="130"/>
      <c r="H401" s="130" t="s">
        <v>26</v>
      </c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</row>
    <row r="402" spans="2:28" hidden="1" x14ac:dyDescent="0.2">
      <c r="B402" s="128" t="s">
        <v>102</v>
      </c>
      <c r="C402" s="128"/>
      <c r="D402" s="128"/>
      <c r="E402" s="128"/>
      <c r="F402" s="130"/>
      <c r="G402" s="130"/>
      <c r="H402" s="130" t="s">
        <v>26</v>
      </c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</row>
    <row r="403" spans="2:28" hidden="1" x14ac:dyDescent="0.2">
      <c r="B403" s="128" t="s">
        <v>103</v>
      </c>
      <c r="C403" s="128"/>
      <c r="D403" s="128"/>
      <c r="E403" s="128"/>
      <c r="F403" s="130"/>
      <c r="G403" s="130"/>
      <c r="H403" s="130" t="s">
        <v>26</v>
      </c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</row>
    <row r="404" spans="2:28" hidden="1" x14ac:dyDescent="0.2">
      <c r="B404" s="128" t="s">
        <v>104</v>
      </c>
      <c r="C404" s="128"/>
      <c r="D404" s="128"/>
      <c r="E404" s="128"/>
      <c r="F404" s="130"/>
      <c r="G404" s="130"/>
      <c r="H404" s="130" t="s">
        <v>26</v>
      </c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</row>
    <row r="405" spans="2:28" x14ac:dyDescent="0.2">
      <c r="B405" s="128" t="s">
        <v>105</v>
      </c>
      <c r="C405" s="128"/>
      <c r="D405" s="128"/>
      <c r="E405" s="128"/>
      <c r="F405" s="130"/>
      <c r="G405" s="130"/>
      <c r="H405" s="130" t="s">
        <v>26</v>
      </c>
      <c r="I405" s="16" t="s">
        <v>190</v>
      </c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</row>
    <row r="406" spans="2:28" hidden="1" x14ac:dyDescent="0.2">
      <c r="B406" s="128" t="s">
        <v>106</v>
      </c>
      <c r="C406" s="128"/>
      <c r="D406" s="128"/>
      <c r="E406" s="128"/>
      <c r="F406" s="130"/>
      <c r="G406" s="130"/>
      <c r="H406" s="130" t="s">
        <v>26</v>
      </c>
      <c r="I406" s="16" t="s">
        <v>190</v>
      </c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</row>
    <row r="407" spans="2:28" x14ac:dyDescent="0.2">
      <c r="B407" s="131" t="s">
        <v>119</v>
      </c>
      <c r="C407" s="128"/>
      <c r="D407" s="128"/>
      <c r="E407" s="128"/>
      <c r="F407" s="130"/>
      <c r="G407" s="130"/>
      <c r="H407" s="130" t="s">
        <v>26</v>
      </c>
      <c r="I407" s="16" t="s">
        <v>190</v>
      </c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105"/>
    </row>
    <row r="408" spans="2:28" s="74" customFormat="1" x14ac:dyDescent="0.2">
      <c r="B408" s="131" t="s">
        <v>120</v>
      </c>
      <c r="C408" s="128"/>
      <c r="D408" s="128"/>
      <c r="E408" s="128"/>
      <c r="F408" s="130"/>
      <c r="G408" s="130"/>
      <c r="H408" s="130" t="s">
        <v>26</v>
      </c>
      <c r="I408" s="16" t="s">
        <v>190</v>
      </c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105"/>
    </row>
    <row r="409" spans="2:28" s="74" customFormat="1" x14ac:dyDescent="0.2">
      <c r="B409" s="131" t="s">
        <v>161</v>
      </c>
      <c r="C409" s="128"/>
      <c r="D409" s="128"/>
      <c r="E409" s="128"/>
      <c r="F409" s="130"/>
      <c r="G409" s="130"/>
      <c r="H409" s="130" t="s">
        <v>26</v>
      </c>
      <c r="I409" s="16" t="s">
        <v>190</v>
      </c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105"/>
    </row>
    <row r="411" spans="2:28" ht="15" x14ac:dyDescent="0.2">
      <c r="B411" s="11" t="s">
        <v>11</v>
      </c>
      <c r="C411" s="11"/>
      <c r="D411" s="17" t="s">
        <v>32</v>
      </c>
      <c r="E411" s="17" t="s">
        <v>128</v>
      </c>
      <c r="F411" s="15"/>
      <c r="G411" s="15"/>
      <c r="H411" s="15" t="s">
        <v>17</v>
      </c>
      <c r="I411" s="12">
        <v>2023</v>
      </c>
      <c r="J411" s="12">
        <v>2024</v>
      </c>
      <c r="K411" s="12">
        <v>2025</v>
      </c>
      <c r="L411" s="12">
        <v>2026</v>
      </c>
      <c r="M411" s="12">
        <v>2027</v>
      </c>
      <c r="N411" s="12">
        <v>2028</v>
      </c>
      <c r="O411" s="12">
        <v>2029</v>
      </c>
      <c r="P411" s="12">
        <v>2030</v>
      </c>
      <c r="Q411" s="12">
        <v>2031</v>
      </c>
      <c r="R411" s="12">
        <v>2032</v>
      </c>
      <c r="S411" s="12">
        <v>2033</v>
      </c>
      <c r="T411" s="12">
        <v>2034</v>
      </c>
      <c r="U411" s="12">
        <v>2035</v>
      </c>
      <c r="V411" s="12">
        <v>2036</v>
      </c>
      <c r="W411" s="12">
        <v>2037</v>
      </c>
      <c r="X411" s="12">
        <v>2038</v>
      </c>
      <c r="Y411" s="12">
        <v>2039</v>
      </c>
      <c r="Z411" s="12">
        <v>2040</v>
      </c>
      <c r="AA411" s="12">
        <v>2041</v>
      </c>
      <c r="AB411" s="12">
        <v>2042</v>
      </c>
    </row>
    <row r="412" spans="2:28" x14ac:dyDescent="0.2">
      <c r="B412" s="128" t="s">
        <v>1</v>
      </c>
      <c r="C412" s="128"/>
      <c r="D412" s="128"/>
      <c r="E412" s="128"/>
      <c r="F412" s="130"/>
      <c r="G412" s="130"/>
      <c r="H412" s="130" t="s">
        <v>26</v>
      </c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</row>
    <row r="413" spans="2:28" hidden="1" x14ac:dyDescent="0.2">
      <c r="B413" s="128" t="s">
        <v>98</v>
      </c>
      <c r="C413" s="128"/>
      <c r="D413" s="128"/>
      <c r="E413" s="128"/>
      <c r="F413" s="130"/>
      <c r="G413" s="130"/>
      <c r="H413" s="130" t="s">
        <v>26</v>
      </c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105"/>
    </row>
    <row r="414" spans="2:28" hidden="1" x14ac:dyDescent="0.2">
      <c r="B414" s="128" t="s">
        <v>99</v>
      </c>
      <c r="C414" s="128"/>
      <c r="D414" s="128"/>
      <c r="E414" s="128"/>
      <c r="F414" s="130"/>
      <c r="G414" s="130"/>
      <c r="H414" s="130" t="s">
        <v>26</v>
      </c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</row>
    <row r="415" spans="2:28" hidden="1" x14ac:dyDescent="0.2">
      <c r="B415" s="128" t="s">
        <v>100</v>
      </c>
      <c r="C415" s="128"/>
      <c r="D415" s="128"/>
      <c r="E415" s="128"/>
      <c r="F415" s="130"/>
      <c r="G415" s="130"/>
      <c r="H415" s="130" t="s">
        <v>26</v>
      </c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105"/>
    </row>
    <row r="416" spans="2:28" hidden="1" x14ac:dyDescent="0.2">
      <c r="B416" s="128" t="s">
        <v>101</v>
      </c>
      <c r="C416" s="128"/>
      <c r="D416" s="128"/>
      <c r="E416" s="128"/>
      <c r="F416" s="130"/>
      <c r="G416" s="130"/>
      <c r="H416" s="130" t="s">
        <v>26</v>
      </c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</row>
    <row r="417" spans="2:28" hidden="1" x14ac:dyDescent="0.2">
      <c r="B417" s="128" t="s">
        <v>102</v>
      </c>
      <c r="C417" s="128"/>
      <c r="D417" s="128"/>
      <c r="E417" s="128"/>
      <c r="F417" s="130"/>
      <c r="G417" s="130"/>
      <c r="H417" s="130" t="s">
        <v>26</v>
      </c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</row>
    <row r="418" spans="2:28" hidden="1" x14ac:dyDescent="0.2">
      <c r="B418" s="128" t="s">
        <v>103</v>
      </c>
      <c r="C418" s="128"/>
      <c r="D418" s="128"/>
      <c r="E418" s="128"/>
      <c r="F418" s="130"/>
      <c r="G418" s="130"/>
      <c r="H418" s="130" t="s">
        <v>26</v>
      </c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</row>
    <row r="419" spans="2:28" hidden="1" x14ac:dyDescent="0.2">
      <c r="B419" s="128" t="s">
        <v>104</v>
      </c>
      <c r="C419" s="128"/>
      <c r="D419" s="128"/>
      <c r="E419" s="128"/>
      <c r="F419" s="130"/>
      <c r="G419" s="130"/>
      <c r="H419" s="130" t="s">
        <v>26</v>
      </c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</row>
    <row r="420" spans="2:28" x14ac:dyDescent="0.2">
      <c r="B420" s="128" t="s">
        <v>105</v>
      </c>
      <c r="C420" s="128"/>
      <c r="D420" s="128"/>
      <c r="E420" s="128"/>
      <c r="F420" s="130"/>
      <c r="G420" s="130"/>
      <c r="H420" s="130" t="s">
        <v>26</v>
      </c>
      <c r="I420" s="16" t="s">
        <v>190</v>
      </c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</row>
    <row r="421" spans="2:28" hidden="1" x14ac:dyDescent="0.2">
      <c r="B421" s="128" t="s">
        <v>106</v>
      </c>
      <c r="C421" s="128"/>
      <c r="D421" s="128"/>
      <c r="E421" s="128"/>
      <c r="F421" s="130"/>
      <c r="G421" s="130"/>
      <c r="H421" s="130" t="s">
        <v>26</v>
      </c>
      <c r="I421" s="16" t="s">
        <v>190</v>
      </c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</row>
    <row r="422" spans="2:28" x14ac:dyDescent="0.2">
      <c r="B422" s="131" t="s">
        <v>119</v>
      </c>
      <c r="C422" s="128"/>
      <c r="D422" s="128"/>
      <c r="E422" s="128"/>
      <c r="F422" s="130"/>
      <c r="G422" s="130"/>
      <c r="H422" s="130" t="s">
        <v>26</v>
      </c>
      <c r="I422" s="16" t="s">
        <v>190</v>
      </c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</row>
    <row r="423" spans="2:28" s="93" customFormat="1" x14ac:dyDescent="0.2">
      <c r="B423" s="131" t="s">
        <v>120</v>
      </c>
      <c r="C423" s="128"/>
      <c r="D423" s="128"/>
      <c r="E423" s="128"/>
      <c r="F423" s="130"/>
      <c r="G423" s="130"/>
      <c r="H423" s="130" t="s">
        <v>26</v>
      </c>
      <c r="I423" s="16" t="s">
        <v>190</v>
      </c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</row>
    <row r="424" spans="2:28" s="93" customFormat="1" x14ac:dyDescent="0.2">
      <c r="B424" s="131" t="s">
        <v>161</v>
      </c>
      <c r="C424" s="128"/>
      <c r="D424" s="128"/>
      <c r="E424" s="128"/>
      <c r="F424" s="130"/>
      <c r="G424" s="130"/>
      <c r="H424" s="130" t="s">
        <v>26</v>
      </c>
      <c r="I424" s="16" t="s">
        <v>190</v>
      </c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</row>
    <row r="426" spans="2:28" ht="15" x14ac:dyDescent="0.25">
      <c r="B426" s="8" t="s">
        <v>146</v>
      </c>
      <c r="C426" s="9"/>
      <c r="D426" s="9"/>
      <c r="E426" s="140"/>
      <c r="F426" s="140"/>
      <c r="G426" s="140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</row>
    <row r="427" spans="2:28" ht="15" x14ac:dyDescent="0.2">
      <c r="B427" s="11" t="s">
        <v>11</v>
      </c>
      <c r="C427" s="11"/>
      <c r="D427" s="17" t="s">
        <v>30</v>
      </c>
      <c r="E427" s="17" t="s">
        <v>97</v>
      </c>
      <c r="F427" s="15"/>
      <c r="G427" s="15"/>
      <c r="H427" s="15" t="s">
        <v>17</v>
      </c>
      <c r="I427" s="12">
        <v>2023</v>
      </c>
      <c r="J427" s="12">
        <v>2024</v>
      </c>
      <c r="K427" s="12">
        <v>2025</v>
      </c>
      <c r="L427" s="12">
        <v>2026</v>
      </c>
      <c r="M427" s="12">
        <v>2027</v>
      </c>
      <c r="N427" s="12">
        <v>2028</v>
      </c>
      <c r="O427" s="12">
        <v>2029</v>
      </c>
      <c r="P427" s="12">
        <v>2030</v>
      </c>
      <c r="Q427" s="12">
        <v>2031</v>
      </c>
      <c r="R427" s="12">
        <v>2032</v>
      </c>
      <c r="S427" s="12">
        <v>2033</v>
      </c>
      <c r="T427" s="12">
        <v>2034</v>
      </c>
      <c r="U427" s="12">
        <v>2035</v>
      </c>
      <c r="V427" s="12">
        <v>2036</v>
      </c>
      <c r="W427" s="12">
        <v>2037</v>
      </c>
      <c r="X427" s="12">
        <v>2038</v>
      </c>
      <c r="Y427" s="12">
        <v>2039</v>
      </c>
      <c r="Z427" s="12">
        <v>2040</v>
      </c>
      <c r="AA427" s="12">
        <v>2041</v>
      </c>
      <c r="AB427" s="12">
        <v>2042</v>
      </c>
    </row>
    <row r="428" spans="2:28" x14ac:dyDescent="0.2">
      <c r="B428" s="128" t="s">
        <v>1</v>
      </c>
      <c r="C428" s="128"/>
      <c r="D428" s="128"/>
      <c r="E428" s="128"/>
      <c r="F428" s="130"/>
      <c r="G428" s="130"/>
      <c r="H428" s="130" t="s">
        <v>26</v>
      </c>
      <c r="I428" s="105">
        <v>0</v>
      </c>
      <c r="J428" s="105">
        <v>0</v>
      </c>
      <c r="K428" s="105">
        <v>0</v>
      </c>
      <c r="L428" s="105">
        <v>0</v>
      </c>
      <c r="M428" s="105">
        <v>7790.0429200797407</v>
      </c>
      <c r="N428" s="105">
        <v>7790.0429200797407</v>
      </c>
      <c r="O428" s="105">
        <v>7790.0429200797407</v>
      </c>
      <c r="P428" s="105">
        <v>7790.0429200797407</v>
      </c>
      <c r="Q428" s="105">
        <v>54530.300440558189</v>
      </c>
      <c r="R428" s="105">
        <v>54530.300440558189</v>
      </c>
      <c r="S428" s="105">
        <v>54530.300440558189</v>
      </c>
      <c r="T428" s="105">
        <v>54530.300440558189</v>
      </c>
      <c r="U428" s="105">
        <v>54530.300440558189</v>
      </c>
      <c r="V428" s="105">
        <v>140220.77256143535</v>
      </c>
      <c r="W428" s="105">
        <v>140220.77256143535</v>
      </c>
      <c r="X428" s="105">
        <v>140220.77256143535</v>
      </c>
      <c r="Y428" s="105">
        <v>140220.77256143535</v>
      </c>
      <c r="Z428" s="105">
        <v>140220.77256143535</v>
      </c>
      <c r="AA428" s="105">
        <v>366132.01724374783</v>
      </c>
      <c r="AB428" s="105">
        <v>366132.01724374783</v>
      </c>
    </row>
    <row r="429" spans="2:28" x14ac:dyDescent="0.2">
      <c r="B429" s="128" t="s">
        <v>98</v>
      </c>
      <c r="C429" s="128"/>
      <c r="D429" s="128"/>
      <c r="E429" s="128"/>
      <c r="F429" s="130"/>
      <c r="G429" s="130"/>
      <c r="H429" s="130" t="s">
        <v>26</v>
      </c>
      <c r="I429" s="105">
        <v>0</v>
      </c>
      <c r="J429" s="105">
        <v>0</v>
      </c>
      <c r="K429" s="105">
        <v>0</v>
      </c>
      <c r="L429" s="105">
        <v>0</v>
      </c>
      <c r="M429" s="105">
        <v>7790.0429200797407</v>
      </c>
      <c r="N429" s="105">
        <v>7790.0429200797407</v>
      </c>
      <c r="O429" s="105">
        <v>7790.0429200797407</v>
      </c>
      <c r="P429" s="105">
        <v>7790.0429200797407</v>
      </c>
      <c r="Q429" s="105">
        <v>54530.300440558189</v>
      </c>
      <c r="R429" s="105">
        <v>54530.300440558189</v>
      </c>
      <c r="S429" s="105">
        <v>54530.300440558189</v>
      </c>
      <c r="T429" s="105">
        <v>54530.300440558189</v>
      </c>
      <c r="U429" s="105">
        <v>54530.300440558189</v>
      </c>
      <c r="V429" s="105">
        <v>140220.77256143535</v>
      </c>
      <c r="W429" s="105">
        <v>140220.77256143535</v>
      </c>
      <c r="X429" s="105">
        <v>140220.77256143535</v>
      </c>
      <c r="Y429" s="105">
        <v>140220.77256143535</v>
      </c>
      <c r="Z429" s="105">
        <v>140220.77256143535</v>
      </c>
      <c r="AA429" s="105">
        <v>366132.01724374783</v>
      </c>
      <c r="AB429" s="105">
        <v>366132.01724374783</v>
      </c>
    </row>
    <row r="430" spans="2:28" x14ac:dyDescent="0.2">
      <c r="B430" s="128" t="s">
        <v>99</v>
      </c>
      <c r="C430" s="128"/>
      <c r="D430" s="128"/>
      <c r="E430" s="128"/>
      <c r="F430" s="130"/>
      <c r="G430" s="130"/>
      <c r="H430" s="130" t="s">
        <v>26</v>
      </c>
      <c r="I430" s="105">
        <v>0</v>
      </c>
      <c r="J430" s="105">
        <v>0</v>
      </c>
      <c r="K430" s="105">
        <v>0</v>
      </c>
      <c r="L430" s="105">
        <v>0</v>
      </c>
      <c r="M430" s="105">
        <v>7790.0429200797407</v>
      </c>
      <c r="N430" s="105">
        <v>7790.0429200797407</v>
      </c>
      <c r="O430" s="105">
        <v>7790.0429200797407</v>
      </c>
      <c r="P430" s="105">
        <v>7790.0429200797407</v>
      </c>
      <c r="Q430" s="105">
        <v>54530.300440558189</v>
      </c>
      <c r="R430" s="105">
        <v>54530.300440558189</v>
      </c>
      <c r="S430" s="105">
        <v>54530.300440558189</v>
      </c>
      <c r="T430" s="105">
        <v>54530.300440558189</v>
      </c>
      <c r="U430" s="105">
        <v>54530.300440558189</v>
      </c>
      <c r="V430" s="105">
        <v>140220.77256143535</v>
      </c>
      <c r="W430" s="105">
        <v>140220.77256143535</v>
      </c>
      <c r="X430" s="105">
        <v>140220.77256143535</v>
      </c>
      <c r="Y430" s="105">
        <v>140220.77256143535</v>
      </c>
      <c r="Z430" s="105">
        <v>140220.77256143535</v>
      </c>
      <c r="AA430" s="105">
        <v>366132.01724374783</v>
      </c>
      <c r="AB430" s="105">
        <v>366132.01724374783</v>
      </c>
    </row>
    <row r="431" spans="2:28" x14ac:dyDescent="0.2">
      <c r="B431" s="128" t="s">
        <v>100</v>
      </c>
      <c r="C431" s="128"/>
      <c r="D431" s="128"/>
      <c r="E431" s="128"/>
      <c r="F431" s="130"/>
      <c r="G431" s="130"/>
      <c r="H431" s="130" t="s">
        <v>26</v>
      </c>
      <c r="I431" s="105">
        <v>0</v>
      </c>
      <c r="J431" s="105">
        <v>0</v>
      </c>
      <c r="K431" s="105">
        <v>0</v>
      </c>
      <c r="L431" s="105">
        <v>0</v>
      </c>
      <c r="M431" s="105">
        <v>7790.0429200797407</v>
      </c>
      <c r="N431" s="105">
        <v>7790.0429200797407</v>
      </c>
      <c r="O431" s="105">
        <v>7790.0429200797407</v>
      </c>
      <c r="P431" s="105">
        <v>7790.0429200797407</v>
      </c>
      <c r="Q431" s="105">
        <v>54530.300440558189</v>
      </c>
      <c r="R431" s="105">
        <v>54530.300440558189</v>
      </c>
      <c r="S431" s="105">
        <v>54530.300440558189</v>
      </c>
      <c r="T431" s="105">
        <v>54530.300440558189</v>
      </c>
      <c r="U431" s="105">
        <v>54530.300440558189</v>
      </c>
      <c r="V431" s="105">
        <v>140220.77256143535</v>
      </c>
      <c r="W431" s="105">
        <v>140220.77256143535</v>
      </c>
      <c r="X431" s="105">
        <v>140220.77256143535</v>
      </c>
      <c r="Y431" s="105">
        <v>140220.77256143535</v>
      </c>
      <c r="Z431" s="105">
        <v>140220.77256143535</v>
      </c>
      <c r="AA431" s="105">
        <v>366132.01724374783</v>
      </c>
      <c r="AB431" s="105">
        <v>366132.01724374783</v>
      </c>
    </row>
    <row r="432" spans="2:28" x14ac:dyDescent="0.2">
      <c r="B432" s="128" t="s">
        <v>101</v>
      </c>
      <c r="C432" s="128"/>
      <c r="D432" s="128"/>
      <c r="E432" s="128"/>
      <c r="F432" s="130"/>
      <c r="G432" s="130"/>
      <c r="H432" s="130" t="s">
        <v>26</v>
      </c>
      <c r="I432" s="105">
        <v>0</v>
      </c>
      <c r="J432" s="105">
        <v>0</v>
      </c>
      <c r="K432" s="105">
        <v>0</v>
      </c>
      <c r="L432" s="105">
        <v>0</v>
      </c>
      <c r="M432" s="105">
        <v>7790.0429200797407</v>
      </c>
      <c r="N432" s="105">
        <v>7790.0429200797407</v>
      </c>
      <c r="O432" s="105">
        <v>0</v>
      </c>
      <c r="P432" s="105">
        <v>0</v>
      </c>
      <c r="Q432" s="105">
        <v>0</v>
      </c>
      <c r="R432" s="105">
        <v>0</v>
      </c>
      <c r="S432" s="105">
        <v>0</v>
      </c>
      <c r="T432" s="105">
        <v>0</v>
      </c>
      <c r="U432" s="105">
        <v>0</v>
      </c>
      <c r="V432" s="105">
        <v>0</v>
      </c>
      <c r="W432" s="105">
        <v>0</v>
      </c>
      <c r="X432" s="105">
        <v>0</v>
      </c>
      <c r="Y432" s="105">
        <v>0</v>
      </c>
      <c r="Z432" s="105">
        <v>0</v>
      </c>
      <c r="AA432" s="105">
        <v>0</v>
      </c>
      <c r="AB432" s="105">
        <v>0</v>
      </c>
    </row>
    <row r="433" spans="2:28" x14ac:dyDescent="0.2">
      <c r="B433" s="128" t="s">
        <v>102</v>
      </c>
      <c r="C433" s="128"/>
      <c r="D433" s="128"/>
      <c r="E433" s="128"/>
      <c r="F433" s="130"/>
      <c r="G433" s="130"/>
      <c r="H433" s="130" t="s">
        <v>26</v>
      </c>
      <c r="I433" s="105">
        <v>0</v>
      </c>
      <c r="J433" s="105">
        <v>0</v>
      </c>
      <c r="K433" s="105">
        <v>0</v>
      </c>
      <c r="L433" s="105">
        <v>0</v>
      </c>
      <c r="M433" s="105">
        <v>7790.0429200797407</v>
      </c>
      <c r="N433" s="105">
        <v>7790.0429200797407</v>
      </c>
      <c r="O433" s="105">
        <v>7790.0429200797407</v>
      </c>
      <c r="P433" s="105">
        <v>7790.0429200797407</v>
      </c>
      <c r="Q433" s="105">
        <v>54530.300440558189</v>
      </c>
      <c r="R433" s="105">
        <v>54530.300440558189</v>
      </c>
      <c r="S433" s="105">
        <v>54530.300440558189</v>
      </c>
      <c r="T433" s="105">
        <v>54530.300440558189</v>
      </c>
      <c r="U433" s="105">
        <v>54530.300440558189</v>
      </c>
      <c r="V433" s="105">
        <v>140220.77256143535</v>
      </c>
      <c r="W433" s="105">
        <v>140220.77256143535</v>
      </c>
      <c r="X433" s="105">
        <v>140220.77256143535</v>
      </c>
      <c r="Y433" s="105">
        <v>140220.77256143535</v>
      </c>
      <c r="Z433" s="105">
        <v>140220.77256143535</v>
      </c>
      <c r="AA433" s="105">
        <v>366132.01724374783</v>
      </c>
      <c r="AB433" s="105">
        <v>366132.01724374783</v>
      </c>
    </row>
    <row r="434" spans="2:28" x14ac:dyDescent="0.2">
      <c r="B434" s="128" t="s">
        <v>103</v>
      </c>
      <c r="C434" s="128"/>
      <c r="D434" s="128"/>
      <c r="E434" s="128"/>
      <c r="F434" s="130"/>
      <c r="G434" s="130"/>
      <c r="H434" s="130" t="s">
        <v>26</v>
      </c>
      <c r="I434" s="105">
        <v>0</v>
      </c>
      <c r="J434" s="105">
        <v>0</v>
      </c>
      <c r="K434" s="105">
        <v>0</v>
      </c>
      <c r="L434" s="105">
        <v>0</v>
      </c>
      <c r="M434" s="105">
        <v>7790.0429200797407</v>
      </c>
      <c r="N434" s="105">
        <v>7790.0429200797407</v>
      </c>
      <c r="O434" s="105">
        <v>7790.0429200797407</v>
      </c>
      <c r="P434" s="105">
        <v>7790.0429200797407</v>
      </c>
      <c r="Q434" s="105">
        <v>54530.300440558189</v>
      </c>
      <c r="R434" s="105">
        <v>54530.300440558189</v>
      </c>
      <c r="S434" s="105">
        <v>54530.300440558189</v>
      </c>
      <c r="T434" s="105">
        <v>54530.300440558189</v>
      </c>
      <c r="U434" s="105">
        <v>54530.300440558189</v>
      </c>
      <c r="V434" s="105">
        <v>140220.77256143535</v>
      </c>
      <c r="W434" s="105">
        <v>140220.77256143535</v>
      </c>
      <c r="X434" s="105">
        <v>140220.77256143535</v>
      </c>
      <c r="Y434" s="105">
        <v>140220.77256143535</v>
      </c>
      <c r="Z434" s="105">
        <v>140220.77256143535</v>
      </c>
      <c r="AA434" s="105">
        <v>366132.01724374783</v>
      </c>
      <c r="AB434" s="105">
        <v>366132.01724374783</v>
      </c>
    </row>
    <row r="435" spans="2:28" x14ac:dyDescent="0.2">
      <c r="B435" s="128" t="s">
        <v>104</v>
      </c>
      <c r="C435" s="128"/>
      <c r="D435" s="128"/>
      <c r="E435" s="128"/>
      <c r="F435" s="130"/>
      <c r="G435" s="130"/>
      <c r="H435" s="130" t="s">
        <v>26</v>
      </c>
      <c r="I435" s="105">
        <v>0</v>
      </c>
      <c r="J435" s="105">
        <v>0</v>
      </c>
      <c r="K435" s="105">
        <v>0</v>
      </c>
      <c r="L435" s="105">
        <v>0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</v>
      </c>
      <c r="S435" s="105">
        <v>0</v>
      </c>
      <c r="T435" s="105">
        <v>0</v>
      </c>
      <c r="U435" s="105">
        <v>0</v>
      </c>
      <c r="V435" s="105">
        <v>0</v>
      </c>
      <c r="W435" s="105">
        <v>0</v>
      </c>
      <c r="X435" s="105">
        <v>0</v>
      </c>
      <c r="Y435" s="105">
        <v>0</v>
      </c>
      <c r="Z435" s="105">
        <v>0</v>
      </c>
      <c r="AA435" s="105">
        <v>0</v>
      </c>
      <c r="AB435" s="105">
        <v>0</v>
      </c>
    </row>
    <row r="436" spans="2:28" x14ac:dyDescent="0.2">
      <c r="B436" s="128" t="s">
        <v>105</v>
      </c>
      <c r="C436" s="128"/>
      <c r="D436" s="128"/>
      <c r="E436" s="128"/>
      <c r="F436" s="130"/>
      <c r="G436" s="130"/>
      <c r="H436" s="130" t="s">
        <v>26</v>
      </c>
      <c r="I436" s="105" t="s">
        <v>190</v>
      </c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</row>
    <row r="437" spans="2:28" x14ac:dyDescent="0.2">
      <c r="B437" s="128" t="s">
        <v>106</v>
      </c>
      <c r="C437" s="128"/>
      <c r="D437" s="128"/>
      <c r="E437" s="128"/>
      <c r="F437" s="130"/>
      <c r="G437" s="130"/>
      <c r="H437" s="130" t="s">
        <v>26</v>
      </c>
      <c r="I437" s="105">
        <v>0</v>
      </c>
      <c r="J437" s="105">
        <v>0</v>
      </c>
      <c r="K437" s="105">
        <v>0</v>
      </c>
      <c r="L437" s="105">
        <v>0</v>
      </c>
      <c r="M437" s="105">
        <v>0</v>
      </c>
      <c r="N437" s="105">
        <v>0</v>
      </c>
      <c r="O437" s="105">
        <v>0</v>
      </c>
      <c r="P437" s="105">
        <v>0</v>
      </c>
      <c r="Q437" s="105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0</v>
      </c>
      <c r="W437" s="105">
        <v>0</v>
      </c>
      <c r="X437" s="105">
        <v>0</v>
      </c>
      <c r="Y437" s="105">
        <v>0</v>
      </c>
      <c r="Z437" s="105">
        <v>0</v>
      </c>
      <c r="AA437" s="105">
        <v>0</v>
      </c>
      <c r="AB437" s="105">
        <v>0</v>
      </c>
    </row>
    <row r="438" spans="2:28" x14ac:dyDescent="0.2">
      <c r="B438" s="131" t="s">
        <v>119</v>
      </c>
      <c r="C438" s="128"/>
      <c r="D438" s="128"/>
      <c r="E438" s="128"/>
      <c r="F438" s="130"/>
      <c r="G438" s="130"/>
      <c r="H438" s="130" t="s">
        <v>26</v>
      </c>
      <c r="I438" s="105" t="s">
        <v>190</v>
      </c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</row>
    <row r="439" spans="2:28" s="74" customFormat="1" x14ac:dyDescent="0.2">
      <c r="B439" s="131" t="s">
        <v>120</v>
      </c>
      <c r="C439" s="128"/>
      <c r="D439" s="128"/>
      <c r="E439" s="128"/>
      <c r="F439" s="130"/>
      <c r="G439" s="130"/>
      <c r="H439" s="130" t="s">
        <v>26</v>
      </c>
      <c r="I439" s="105" t="s">
        <v>190</v>
      </c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</row>
    <row r="440" spans="2:28" s="74" customFormat="1" x14ac:dyDescent="0.2">
      <c r="B440" s="131" t="s">
        <v>161</v>
      </c>
      <c r="C440" s="128"/>
      <c r="D440" s="128"/>
      <c r="E440" s="128"/>
      <c r="F440" s="130"/>
      <c r="G440" s="130"/>
      <c r="H440" s="130" t="s">
        <v>26</v>
      </c>
      <c r="I440" s="105" t="s">
        <v>190</v>
      </c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</row>
    <row r="442" spans="2:28" ht="15" x14ac:dyDescent="0.2">
      <c r="B442" s="11" t="s">
        <v>11</v>
      </c>
      <c r="C442" s="11"/>
      <c r="D442" s="17" t="s">
        <v>31</v>
      </c>
      <c r="E442" s="17" t="s">
        <v>70</v>
      </c>
      <c r="F442" s="15"/>
      <c r="G442" s="15"/>
      <c r="H442" s="15" t="s">
        <v>17</v>
      </c>
      <c r="I442" s="12">
        <v>2023</v>
      </c>
      <c r="J442" s="12">
        <v>2024</v>
      </c>
      <c r="K442" s="12">
        <v>2025</v>
      </c>
      <c r="L442" s="12">
        <v>2026</v>
      </c>
      <c r="M442" s="12">
        <v>2027</v>
      </c>
      <c r="N442" s="12">
        <v>2028</v>
      </c>
      <c r="O442" s="12">
        <v>2029</v>
      </c>
      <c r="P442" s="12">
        <v>2030</v>
      </c>
      <c r="Q442" s="12">
        <v>2031</v>
      </c>
      <c r="R442" s="12">
        <v>2032</v>
      </c>
      <c r="S442" s="12">
        <v>2033</v>
      </c>
      <c r="T442" s="12">
        <v>2034</v>
      </c>
      <c r="U442" s="12">
        <v>2035</v>
      </c>
      <c r="V442" s="12">
        <v>2036</v>
      </c>
      <c r="W442" s="12">
        <v>2037</v>
      </c>
      <c r="X442" s="12">
        <v>2038</v>
      </c>
      <c r="Y442" s="12">
        <v>2039</v>
      </c>
      <c r="Z442" s="12">
        <v>2040</v>
      </c>
      <c r="AA442" s="12">
        <v>2041</v>
      </c>
      <c r="AB442" s="12">
        <v>2042</v>
      </c>
    </row>
    <row r="443" spans="2:28" x14ac:dyDescent="0.2">
      <c r="B443" s="128" t="s">
        <v>1</v>
      </c>
      <c r="C443" s="128"/>
      <c r="D443" s="128"/>
      <c r="E443" s="128"/>
      <c r="F443" s="130"/>
      <c r="G443" s="130"/>
      <c r="H443" s="130" t="s">
        <v>26</v>
      </c>
      <c r="I443" s="105">
        <v>0</v>
      </c>
      <c r="J443" s="105">
        <v>0</v>
      </c>
      <c r="K443" s="105">
        <v>0</v>
      </c>
      <c r="L443" s="105">
        <v>0</v>
      </c>
      <c r="M443" s="105">
        <v>9925.0392253716782</v>
      </c>
      <c r="N443" s="105">
        <v>9925.0392253716782</v>
      </c>
      <c r="O443" s="105">
        <v>9925.0392253716782</v>
      </c>
      <c r="P443" s="105">
        <v>9925.0392253716782</v>
      </c>
      <c r="Q443" s="105">
        <v>69475.274577601755</v>
      </c>
      <c r="R443" s="105">
        <v>69475.274577601755</v>
      </c>
      <c r="S443" s="105">
        <v>69475.274577601755</v>
      </c>
      <c r="T443" s="105">
        <v>69475.274577601755</v>
      </c>
      <c r="U443" s="105">
        <v>69475.274577601755</v>
      </c>
      <c r="V443" s="105">
        <v>178650.70605669019</v>
      </c>
      <c r="W443" s="105">
        <v>178650.70605669019</v>
      </c>
      <c r="X443" s="105">
        <v>178650.70605669019</v>
      </c>
      <c r="Y443" s="105">
        <v>178650.70605669019</v>
      </c>
      <c r="Z443" s="105">
        <v>178650.70605669019</v>
      </c>
      <c r="AA443" s="105">
        <v>466476.84359246882</v>
      </c>
      <c r="AB443" s="105">
        <v>466476.84359246882</v>
      </c>
    </row>
    <row r="444" spans="2:28" x14ac:dyDescent="0.2">
      <c r="B444" s="128" t="s">
        <v>98</v>
      </c>
      <c r="C444" s="128"/>
      <c r="D444" s="128"/>
      <c r="E444" s="128"/>
      <c r="F444" s="130"/>
      <c r="G444" s="130"/>
      <c r="H444" s="130" t="s">
        <v>26</v>
      </c>
      <c r="I444" s="105">
        <v>0</v>
      </c>
      <c r="J444" s="105">
        <v>0</v>
      </c>
      <c r="K444" s="105">
        <v>0</v>
      </c>
      <c r="L444" s="105">
        <v>0</v>
      </c>
      <c r="M444" s="105">
        <v>9925.0392253716782</v>
      </c>
      <c r="N444" s="105">
        <v>9925.0392253716782</v>
      </c>
      <c r="O444" s="105">
        <v>9925.0392253716782</v>
      </c>
      <c r="P444" s="105">
        <v>9925.0392253716782</v>
      </c>
      <c r="Q444" s="105">
        <v>69475.274577601755</v>
      </c>
      <c r="R444" s="105">
        <v>69475.274577601755</v>
      </c>
      <c r="S444" s="105">
        <v>69475.274577601755</v>
      </c>
      <c r="T444" s="105">
        <v>69475.274577601755</v>
      </c>
      <c r="U444" s="105">
        <v>69475.274577601755</v>
      </c>
      <c r="V444" s="105">
        <v>178650.70605669019</v>
      </c>
      <c r="W444" s="105">
        <v>178650.70605669019</v>
      </c>
      <c r="X444" s="105">
        <v>178650.70605669019</v>
      </c>
      <c r="Y444" s="105">
        <v>178650.70605669019</v>
      </c>
      <c r="Z444" s="105">
        <v>178650.70605669019</v>
      </c>
      <c r="AA444" s="105">
        <v>466476.84359246882</v>
      </c>
      <c r="AB444" s="105">
        <v>466476.84359246882</v>
      </c>
    </row>
    <row r="445" spans="2:28" x14ac:dyDescent="0.2">
      <c r="B445" s="128" t="s">
        <v>99</v>
      </c>
      <c r="C445" s="128"/>
      <c r="D445" s="128"/>
      <c r="E445" s="128"/>
      <c r="F445" s="130"/>
      <c r="G445" s="130"/>
      <c r="H445" s="130" t="s">
        <v>26</v>
      </c>
      <c r="I445" s="105">
        <v>0</v>
      </c>
      <c r="J445" s="105">
        <v>0</v>
      </c>
      <c r="K445" s="105">
        <v>0</v>
      </c>
      <c r="L445" s="105">
        <v>0</v>
      </c>
      <c r="M445" s="105">
        <v>9925.0392253716782</v>
      </c>
      <c r="N445" s="105">
        <v>9925.0392253716782</v>
      </c>
      <c r="O445" s="105">
        <v>9925.0392253716782</v>
      </c>
      <c r="P445" s="105">
        <v>9925.0392253716782</v>
      </c>
      <c r="Q445" s="105">
        <v>69475.274577601755</v>
      </c>
      <c r="R445" s="105">
        <v>69475.274577601755</v>
      </c>
      <c r="S445" s="105">
        <v>69475.274577601755</v>
      </c>
      <c r="T445" s="105">
        <v>69475.274577601755</v>
      </c>
      <c r="U445" s="105">
        <v>69475.274577601755</v>
      </c>
      <c r="V445" s="105">
        <v>178650.70605669019</v>
      </c>
      <c r="W445" s="105">
        <v>178650.70605669019</v>
      </c>
      <c r="X445" s="105">
        <v>178650.70605669019</v>
      </c>
      <c r="Y445" s="105">
        <v>178650.70605669019</v>
      </c>
      <c r="Z445" s="105">
        <v>178650.70605669019</v>
      </c>
      <c r="AA445" s="105">
        <v>466476.84359246882</v>
      </c>
      <c r="AB445" s="105">
        <v>466476.84359246882</v>
      </c>
    </row>
    <row r="446" spans="2:28" x14ac:dyDescent="0.2">
      <c r="B446" s="128" t="s">
        <v>100</v>
      </c>
      <c r="C446" s="128"/>
      <c r="D446" s="128"/>
      <c r="E446" s="128"/>
      <c r="F446" s="130"/>
      <c r="G446" s="130"/>
      <c r="H446" s="130" t="s">
        <v>26</v>
      </c>
      <c r="I446" s="105">
        <v>0</v>
      </c>
      <c r="J446" s="105">
        <v>0</v>
      </c>
      <c r="K446" s="105">
        <v>0</v>
      </c>
      <c r="L446" s="105">
        <v>0</v>
      </c>
      <c r="M446" s="105">
        <v>9925.0392253716782</v>
      </c>
      <c r="N446" s="105">
        <v>9925.0392253716782</v>
      </c>
      <c r="O446" s="105">
        <v>9925.0392253716782</v>
      </c>
      <c r="P446" s="105">
        <v>9925.0392253716782</v>
      </c>
      <c r="Q446" s="105">
        <v>69475.274577601755</v>
      </c>
      <c r="R446" s="105">
        <v>69475.274577601755</v>
      </c>
      <c r="S446" s="105">
        <v>69475.274577601755</v>
      </c>
      <c r="T446" s="105">
        <v>69475.274577601755</v>
      </c>
      <c r="U446" s="105">
        <v>69475.274577601755</v>
      </c>
      <c r="V446" s="105">
        <v>178650.70605669019</v>
      </c>
      <c r="W446" s="105">
        <v>178650.70605669019</v>
      </c>
      <c r="X446" s="105">
        <v>178650.70605669019</v>
      </c>
      <c r="Y446" s="105">
        <v>178650.70605669019</v>
      </c>
      <c r="Z446" s="105">
        <v>178650.70605669019</v>
      </c>
      <c r="AA446" s="105">
        <v>466476.84359246882</v>
      </c>
      <c r="AB446" s="105">
        <v>466476.84359246882</v>
      </c>
    </row>
    <row r="447" spans="2:28" x14ac:dyDescent="0.2">
      <c r="B447" s="128" t="s">
        <v>101</v>
      </c>
      <c r="C447" s="128"/>
      <c r="D447" s="128"/>
      <c r="E447" s="128"/>
      <c r="F447" s="130"/>
      <c r="G447" s="130"/>
      <c r="H447" s="130" t="s">
        <v>26</v>
      </c>
      <c r="I447" s="105">
        <v>0</v>
      </c>
      <c r="J447" s="105">
        <v>0</v>
      </c>
      <c r="K447" s="105">
        <v>0</v>
      </c>
      <c r="L447" s="105">
        <v>0</v>
      </c>
      <c r="M447" s="105">
        <v>9925.0392253716782</v>
      </c>
      <c r="N447" s="105">
        <v>9925.0392253716782</v>
      </c>
      <c r="O447" s="105">
        <v>0</v>
      </c>
      <c r="P447" s="105">
        <v>0</v>
      </c>
      <c r="Q447" s="105">
        <v>0</v>
      </c>
      <c r="R447" s="105">
        <v>0</v>
      </c>
      <c r="S447" s="105">
        <v>0</v>
      </c>
      <c r="T447" s="105">
        <v>0</v>
      </c>
      <c r="U447" s="105">
        <v>0</v>
      </c>
      <c r="V447" s="105">
        <v>0</v>
      </c>
      <c r="W447" s="105">
        <v>0</v>
      </c>
      <c r="X447" s="105">
        <v>0</v>
      </c>
      <c r="Y447" s="105">
        <v>0</v>
      </c>
      <c r="Z447" s="105">
        <v>0</v>
      </c>
      <c r="AA447" s="105">
        <v>0</v>
      </c>
      <c r="AB447" s="105">
        <v>0</v>
      </c>
    </row>
    <row r="448" spans="2:28" x14ac:dyDescent="0.2">
      <c r="B448" s="128" t="s">
        <v>102</v>
      </c>
      <c r="C448" s="128"/>
      <c r="D448" s="128"/>
      <c r="E448" s="128"/>
      <c r="F448" s="130"/>
      <c r="G448" s="130"/>
      <c r="H448" s="130" t="s">
        <v>26</v>
      </c>
      <c r="I448" s="105">
        <v>0</v>
      </c>
      <c r="J448" s="105">
        <v>0</v>
      </c>
      <c r="K448" s="105">
        <v>0</v>
      </c>
      <c r="L448" s="105">
        <v>0</v>
      </c>
      <c r="M448" s="105">
        <v>9925.0392253716782</v>
      </c>
      <c r="N448" s="105">
        <v>9925.0392253716782</v>
      </c>
      <c r="O448" s="105">
        <v>9925.0392253716782</v>
      </c>
      <c r="P448" s="105">
        <v>9925.0392253716782</v>
      </c>
      <c r="Q448" s="105">
        <v>69475.274577601755</v>
      </c>
      <c r="R448" s="105">
        <v>69475.274577601755</v>
      </c>
      <c r="S448" s="105">
        <v>69475.274577601755</v>
      </c>
      <c r="T448" s="105">
        <v>69475.274577601755</v>
      </c>
      <c r="U448" s="105">
        <v>69475.274577601755</v>
      </c>
      <c r="V448" s="105">
        <v>178650.70605669019</v>
      </c>
      <c r="W448" s="105">
        <v>178650.70605669019</v>
      </c>
      <c r="X448" s="105">
        <v>178650.70605669019</v>
      </c>
      <c r="Y448" s="105">
        <v>178650.70605669019</v>
      </c>
      <c r="Z448" s="105">
        <v>178650.70605669019</v>
      </c>
      <c r="AA448" s="105">
        <v>466476.84359246882</v>
      </c>
      <c r="AB448" s="105">
        <v>466476.84359246882</v>
      </c>
    </row>
    <row r="449" spans="2:28" x14ac:dyDescent="0.2">
      <c r="B449" s="128" t="s">
        <v>103</v>
      </c>
      <c r="C449" s="128"/>
      <c r="D449" s="128"/>
      <c r="E449" s="128"/>
      <c r="F449" s="130"/>
      <c r="G449" s="130"/>
      <c r="H449" s="130" t="s">
        <v>26</v>
      </c>
      <c r="I449" s="105">
        <v>0</v>
      </c>
      <c r="J449" s="105">
        <v>0</v>
      </c>
      <c r="K449" s="105">
        <v>0</v>
      </c>
      <c r="L449" s="105">
        <v>0</v>
      </c>
      <c r="M449" s="105">
        <v>9925.0392253716782</v>
      </c>
      <c r="N449" s="105">
        <v>9925.0392253716782</v>
      </c>
      <c r="O449" s="105">
        <v>9925.0392253716782</v>
      </c>
      <c r="P449" s="105">
        <v>9925.0392253716782</v>
      </c>
      <c r="Q449" s="105">
        <v>69475.274577601755</v>
      </c>
      <c r="R449" s="105">
        <v>69475.274577601755</v>
      </c>
      <c r="S449" s="105">
        <v>69475.274577601755</v>
      </c>
      <c r="T449" s="105">
        <v>69475.274577601755</v>
      </c>
      <c r="U449" s="105">
        <v>69475.274577601755</v>
      </c>
      <c r="V449" s="105">
        <v>178650.70605669019</v>
      </c>
      <c r="W449" s="105">
        <v>178650.70605669019</v>
      </c>
      <c r="X449" s="105">
        <v>178650.70605669019</v>
      </c>
      <c r="Y449" s="105">
        <v>178650.70605669019</v>
      </c>
      <c r="Z449" s="105">
        <v>178650.70605669019</v>
      </c>
      <c r="AA449" s="105">
        <v>466476.84359246882</v>
      </c>
      <c r="AB449" s="105">
        <v>466476.84359246882</v>
      </c>
    </row>
    <row r="450" spans="2:28" x14ac:dyDescent="0.2">
      <c r="B450" s="128" t="s">
        <v>104</v>
      </c>
      <c r="C450" s="128"/>
      <c r="D450" s="128"/>
      <c r="E450" s="128"/>
      <c r="F450" s="130"/>
      <c r="G450" s="130"/>
      <c r="H450" s="130" t="s">
        <v>26</v>
      </c>
      <c r="I450" s="105">
        <v>0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0</v>
      </c>
      <c r="P450" s="105">
        <v>0</v>
      </c>
      <c r="Q450" s="105">
        <v>0</v>
      </c>
      <c r="R450" s="105">
        <v>0</v>
      </c>
      <c r="S450" s="105">
        <v>0</v>
      </c>
      <c r="T450" s="105">
        <v>0</v>
      </c>
      <c r="U450" s="105">
        <v>0</v>
      </c>
      <c r="V450" s="105">
        <v>0</v>
      </c>
      <c r="W450" s="105">
        <v>0</v>
      </c>
      <c r="X450" s="105">
        <v>0</v>
      </c>
      <c r="Y450" s="105">
        <v>0</v>
      </c>
      <c r="Z450" s="105">
        <v>0</v>
      </c>
      <c r="AA450" s="105">
        <v>0</v>
      </c>
      <c r="AB450" s="105">
        <v>0</v>
      </c>
    </row>
    <row r="451" spans="2:28" x14ac:dyDescent="0.2">
      <c r="B451" s="128" t="s">
        <v>105</v>
      </c>
      <c r="C451" s="128"/>
      <c r="D451" s="128"/>
      <c r="E451" s="128"/>
      <c r="F451" s="130"/>
      <c r="G451" s="130"/>
      <c r="H451" s="130" t="s">
        <v>26</v>
      </c>
      <c r="I451" s="105" t="s">
        <v>190</v>
      </c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</row>
    <row r="452" spans="2:28" x14ac:dyDescent="0.2">
      <c r="B452" s="128" t="s">
        <v>106</v>
      </c>
      <c r="C452" s="128"/>
      <c r="D452" s="128"/>
      <c r="E452" s="128"/>
      <c r="F452" s="130"/>
      <c r="G452" s="130"/>
      <c r="H452" s="130" t="s">
        <v>26</v>
      </c>
      <c r="I452" s="105">
        <v>0</v>
      </c>
      <c r="J452" s="105">
        <v>0</v>
      </c>
      <c r="K452" s="105">
        <v>0</v>
      </c>
      <c r="L452" s="105">
        <v>0</v>
      </c>
      <c r="M452" s="105">
        <v>0</v>
      </c>
      <c r="N452" s="105">
        <v>0</v>
      </c>
      <c r="O452" s="105">
        <v>0</v>
      </c>
      <c r="P452" s="105">
        <v>0</v>
      </c>
      <c r="Q452" s="105">
        <v>0</v>
      </c>
      <c r="R452" s="105">
        <v>0</v>
      </c>
      <c r="S452" s="105">
        <v>0</v>
      </c>
      <c r="T452" s="105">
        <v>0</v>
      </c>
      <c r="U452" s="105">
        <v>0</v>
      </c>
      <c r="V452" s="105">
        <v>0</v>
      </c>
      <c r="W452" s="105">
        <v>0</v>
      </c>
      <c r="X452" s="105">
        <v>0</v>
      </c>
      <c r="Y452" s="105">
        <v>0</v>
      </c>
      <c r="Z452" s="105">
        <v>0</v>
      </c>
      <c r="AA452" s="105">
        <v>0</v>
      </c>
      <c r="AB452" s="105">
        <v>0</v>
      </c>
    </row>
    <row r="453" spans="2:28" x14ac:dyDescent="0.2">
      <c r="B453" s="131" t="s">
        <v>119</v>
      </c>
      <c r="C453" s="128"/>
      <c r="D453" s="128"/>
      <c r="E453" s="128"/>
      <c r="F453" s="130"/>
      <c r="G453" s="130"/>
      <c r="H453" s="130" t="s">
        <v>26</v>
      </c>
      <c r="I453" s="105" t="s">
        <v>190</v>
      </c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</row>
    <row r="454" spans="2:28" s="74" customFormat="1" x14ac:dyDescent="0.2">
      <c r="B454" s="131" t="s">
        <v>120</v>
      </c>
      <c r="C454" s="128"/>
      <c r="D454" s="128"/>
      <c r="E454" s="128"/>
      <c r="F454" s="130"/>
      <c r="G454" s="130"/>
      <c r="H454" s="130" t="s">
        <v>26</v>
      </c>
      <c r="I454" s="105" t="s">
        <v>190</v>
      </c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</row>
    <row r="455" spans="2:28" s="74" customFormat="1" x14ac:dyDescent="0.2">
      <c r="B455" s="131" t="s">
        <v>161</v>
      </c>
      <c r="C455" s="128"/>
      <c r="D455" s="128"/>
      <c r="E455" s="128"/>
      <c r="F455" s="130"/>
      <c r="G455" s="130"/>
      <c r="H455" s="130" t="s">
        <v>26</v>
      </c>
      <c r="I455" s="105" t="s">
        <v>190</v>
      </c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</row>
    <row r="457" spans="2:28" ht="15" x14ac:dyDescent="0.2">
      <c r="B457" s="11" t="s">
        <v>11</v>
      </c>
      <c r="C457" s="11"/>
      <c r="D457" s="17" t="s">
        <v>32</v>
      </c>
      <c r="E457" s="17" t="s">
        <v>128</v>
      </c>
      <c r="F457" s="15"/>
      <c r="G457" s="15"/>
      <c r="H457" s="15" t="s">
        <v>17</v>
      </c>
      <c r="I457" s="12">
        <v>2023</v>
      </c>
      <c r="J457" s="12">
        <v>2024</v>
      </c>
      <c r="K457" s="12">
        <v>2025</v>
      </c>
      <c r="L457" s="12">
        <v>2026</v>
      </c>
      <c r="M457" s="12">
        <v>2027</v>
      </c>
      <c r="N457" s="12">
        <v>2028</v>
      </c>
      <c r="O457" s="12">
        <v>2029</v>
      </c>
      <c r="P457" s="12">
        <v>2030</v>
      </c>
      <c r="Q457" s="12">
        <v>2031</v>
      </c>
      <c r="R457" s="12">
        <v>2032</v>
      </c>
      <c r="S457" s="12">
        <v>2033</v>
      </c>
      <c r="T457" s="12">
        <v>2034</v>
      </c>
      <c r="U457" s="12">
        <v>2035</v>
      </c>
      <c r="V457" s="12">
        <v>2036</v>
      </c>
      <c r="W457" s="12">
        <v>2037</v>
      </c>
      <c r="X457" s="12">
        <v>2038</v>
      </c>
      <c r="Y457" s="12">
        <v>2039</v>
      </c>
      <c r="Z457" s="12">
        <v>2040</v>
      </c>
      <c r="AA457" s="12">
        <v>2041</v>
      </c>
      <c r="AB457" s="12">
        <v>2042</v>
      </c>
    </row>
    <row r="458" spans="2:28" x14ac:dyDescent="0.2">
      <c r="B458" s="128" t="s">
        <v>1</v>
      </c>
      <c r="C458" s="128"/>
      <c r="D458" s="128"/>
      <c r="E458" s="128"/>
      <c r="F458" s="130"/>
      <c r="G458" s="130"/>
      <c r="H458" s="130" t="s">
        <v>26</v>
      </c>
      <c r="I458" s="105">
        <v>0</v>
      </c>
      <c r="J458" s="105">
        <v>0</v>
      </c>
      <c r="K458" s="105">
        <v>0</v>
      </c>
      <c r="L458" s="105">
        <v>0</v>
      </c>
      <c r="M458" s="105">
        <v>4537.4740238868053</v>
      </c>
      <c r="N458" s="105">
        <v>4537.4740238868053</v>
      </c>
      <c r="O458" s="105">
        <v>4537.4740238868053</v>
      </c>
      <c r="P458" s="105">
        <v>4537.4740238868053</v>
      </c>
      <c r="Q458" s="105">
        <v>31762.318167207632</v>
      </c>
      <c r="R458" s="105">
        <v>31762.318167207632</v>
      </c>
      <c r="S458" s="105">
        <v>31762.318167207632</v>
      </c>
      <c r="T458" s="105">
        <v>31762.318167207632</v>
      </c>
      <c r="U458" s="105">
        <v>31762.318167207632</v>
      </c>
      <c r="V458" s="105">
        <v>81674.532429962477</v>
      </c>
      <c r="W458" s="105">
        <v>81674.532429962477</v>
      </c>
      <c r="X458" s="105">
        <v>81674.532429962477</v>
      </c>
      <c r="Y458" s="105">
        <v>81674.532429962477</v>
      </c>
      <c r="Z458" s="105">
        <v>81674.532429962477</v>
      </c>
      <c r="AA458" s="105">
        <v>213261.27912267981</v>
      </c>
      <c r="AB458" s="105">
        <v>213261.27912267981</v>
      </c>
    </row>
    <row r="459" spans="2:28" x14ac:dyDescent="0.2">
      <c r="B459" s="128" t="s">
        <v>98</v>
      </c>
      <c r="C459" s="128"/>
      <c r="D459" s="128"/>
      <c r="E459" s="128"/>
      <c r="F459" s="130"/>
      <c r="G459" s="130"/>
      <c r="H459" s="130" t="s">
        <v>26</v>
      </c>
      <c r="I459" s="105">
        <v>0</v>
      </c>
      <c r="J459" s="105">
        <v>0</v>
      </c>
      <c r="K459" s="105">
        <v>0</v>
      </c>
      <c r="L459" s="105">
        <v>0</v>
      </c>
      <c r="M459" s="105">
        <v>4537.4740238868053</v>
      </c>
      <c r="N459" s="105">
        <v>4537.4740238868053</v>
      </c>
      <c r="O459" s="105">
        <v>4537.4740238868053</v>
      </c>
      <c r="P459" s="105">
        <v>4537.4740238868053</v>
      </c>
      <c r="Q459" s="105">
        <v>31762.318167207632</v>
      </c>
      <c r="R459" s="105">
        <v>31762.318167207632</v>
      </c>
      <c r="S459" s="105">
        <v>31762.318167207632</v>
      </c>
      <c r="T459" s="105">
        <v>31762.318167207632</v>
      </c>
      <c r="U459" s="105">
        <v>31762.318167207632</v>
      </c>
      <c r="V459" s="105">
        <v>81674.532429962477</v>
      </c>
      <c r="W459" s="105">
        <v>81674.532429962477</v>
      </c>
      <c r="X459" s="105">
        <v>81674.532429962477</v>
      </c>
      <c r="Y459" s="105">
        <v>81674.532429962477</v>
      </c>
      <c r="Z459" s="105">
        <v>81674.532429962477</v>
      </c>
      <c r="AA459" s="105">
        <v>213261.27912267981</v>
      </c>
      <c r="AB459" s="105">
        <v>213261.27912267981</v>
      </c>
    </row>
    <row r="460" spans="2:28" x14ac:dyDescent="0.2">
      <c r="B460" s="128" t="s">
        <v>99</v>
      </c>
      <c r="C460" s="128"/>
      <c r="D460" s="128"/>
      <c r="E460" s="128"/>
      <c r="F460" s="130"/>
      <c r="G460" s="130"/>
      <c r="H460" s="130" t="s">
        <v>26</v>
      </c>
      <c r="I460" s="105">
        <v>0</v>
      </c>
      <c r="J460" s="105">
        <v>0</v>
      </c>
      <c r="K460" s="105">
        <v>0</v>
      </c>
      <c r="L460" s="105">
        <v>0</v>
      </c>
      <c r="M460" s="105">
        <v>4537.4740238868053</v>
      </c>
      <c r="N460" s="105">
        <v>4537.4740238868053</v>
      </c>
      <c r="O460" s="105">
        <v>4537.4740238868053</v>
      </c>
      <c r="P460" s="105">
        <v>4537.4740238868053</v>
      </c>
      <c r="Q460" s="105">
        <v>31762.318167207632</v>
      </c>
      <c r="R460" s="105">
        <v>31762.318167207632</v>
      </c>
      <c r="S460" s="105">
        <v>31762.318167207632</v>
      </c>
      <c r="T460" s="105">
        <v>31762.318167207632</v>
      </c>
      <c r="U460" s="105">
        <v>31762.318167207632</v>
      </c>
      <c r="V460" s="105">
        <v>81674.532429962477</v>
      </c>
      <c r="W460" s="105">
        <v>81674.532429962477</v>
      </c>
      <c r="X460" s="105">
        <v>81674.532429962477</v>
      </c>
      <c r="Y460" s="105">
        <v>81674.532429962477</v>
      </c>
      <c r="Z460" s="105">
        <v>81674.532429962477</v>
      </c>
      <c r="AA460" s="105">
        <v>213261.27912267981</v>
      </c>
      <c r="AB460" s="105">
        <v>213261.27912267981</v>
      </c>
    </row>
    <row r="461" spans="2:28" x14ac:dyDescent="0.2">
      <c r="B461" s="128" t="s">
        <v>100</v>
      </c>
      <c r="C461" s="128"/>
      <c r="D461" s="128"/>
      <c r="E461" s="128"/>
      <c r="F461" s="130"/>
      <c r="G461" s="130"/>
      <c r="H461" s="130" t="s">
        <v>26</v>
      </c>
      <c r="I461" s="105">
        <v>0</v>
      </c>
      <c r="J461" s="105">
        <v>0</v>
      </c>
      <c r="K461" s="105">
        <v>0</v>
      </c>
      <c r="L461" s="105">
        <v>0</v>
      </c>
      <c r="M461" s="105">
        <v>4537.4740238868053</v>
      </c>
      <c r="N461" s="105">
        <v>4537.4740238868053</v>
      </c>
      <c r="O461" s="105">
        <v>4537.4740238868053</v>
      </c>
      <c r="P461" s="105">
        <v>4537.4740238868053</v>
      </c>
      <c r="Q461" s="105">
        <v>31762.318167207632</v>
      </c>
      <c r="R461" s="105">
        <v>31762.318167207632</v>
      </c>
      <c r="S461" s="105">
        <v>31762.318167207632</v>
      </c>
      <c r="T461" s="105">
        <v>31762.318167207632</v>
      </c>
      <c r="U461" s="105">
        <v>31762.318167207632</v>
      </c>
      <c r="V461" s="105">
        <v>81674.532429962477</v>
      </c>
      <c r="W461" s="105">
        <v>81674.532429962477</v>
      </c>
      <c r="X461" s="105">
        <v>81674.532429962477</v>
      </c>
      <c r="Y461" s="105">
        <v>81674.532429962477</v>
      </c>
      <c r="Z461" s="105">
        <v>81674.532429962477</v>
      </c>
      <c r="AA461" s="105">
        <v>213261.27912267981</v>
      </c>
      <c r="AB461" s="105">
        <v>213261.27912267981</v>
      </c>
    </row>
    <row r="462" spans="2:28" x14ac:dyDescent="0.2">
      <c r="B462" s="128" t="s">
        <v>101</v>
      </c>
      <c r="C462" s="128"/>
      <c r="D462" s="128"/>
      <c r="E462" s="128"/>
      <c r="F462" s="130"/>
      <c r="G462" s="130"/>
      <c r="H462" s="130" t="s">
        <v>26</v>
      </c>
      <c r="I462" s="105">
        <v>0</v>
      </c>
      <c r="J462" s="105">
        <v>0</v>
      </c>
      <c r="K462" s="105">
        <v>0</v>
      </c>
      <c r="L462" s="105">
        <v>0</v>
      </c>
      <c r="M462" s="105">
        <v>4537.4740238868053</v>
      </c>
      <c r="N462" s="105">
        <v>4537.4740238868053</v>
      </c>
      <c r="O462" s="105">
        <v>0</v>
      </c>
      <c r="P462" s="105">
        <v>0</v>
      </c>
      <c r="Q462" s="105">
        <v>0</v>
      </c>
      <c r="R462" s="105">
        <v>0</v>
      </c>
      <c r="S462" s="105">
        <v>0</v>
      </c>
      <c r="T462" s="105">
        <v>0</v>
      </c>
      <c r="U462" s="105">
        <v>0</v>
      </c>
      <c r="V462" s="105">
        <v>0</v>
      </c>
      <c r="W462" s="105">
        <v>0</v>
      </c>
      <c r="X462" s="105">
        <v>0</v>
      </c>
      <c r="Y462" s="105">
        <v>0</v>
      </c>
      <c r="Z462" s="105">
        <v>0</v>
      </c>
      <c r="AA462" s="105">
        <v>0</v>
      </c>
      <c r="AB462" s="105">
        <v>0</v>
      </c>
    </row>
    <row r="463" spans="2:28" x14ac:dyDescent="0.2">
      <c r="B463" s="128" t="s">
        <v>102</v>
      </c>
      <c r="C463" s="128"/>
      <c r="D463" s="128"/>
      <c r="E463" s="128"/>
      <c r="F463" s="130"/>
      <c r="G463" s="130"/>
      <c r="H463" s="130" t="s">
        <v>26</v>
      </c>
      <c r="I463" s="105">
        <v>0</v>
      </c>
      <c r="J463" s="105">
        <v>0</v>
      </c>
      <c r="K463" s="105">
        <v>0</v>
      </c>
      <c r="L463" s="105">
        <v>0</v>
      </c>
      <c r="M463" s="105">
        <v>4537.4740238868053</v>
      </c>
      <c r="N463" s="105">
        <v>4537.4740238868053</v>
      </c>
      <c r="O463" s="105">
        <v>4537.4740238868053</v>
      </c>
      <c r="P463" s="105">
        <v>4537.4740238868053</v>
      </c>
      <c r="Q463" s="105">
        <v>31762.318167207632</v>
      </c>
      <c r="R463" s="105">
        <v>31762.318167207632</v>
      </c>
      <c r="S463" s="105">
        <v>31762.318167207632</v>
      </c>
      <c r="T463" s="105">
        <v>31762.318167207632</v>
      </c>
      <c r="U463" s="105">
        <v>31762.318167207632</v>
      </c>
      <c r="V463" s="105">
        <v>81674.532429962477</v>
      </c>
      <c r="W463" s="105">
        <v>81674.532429962477</v>
      </c>
      <c r="X463" s="105">
        <v>81674.532429962477</v>
      </c>
      <c r="Y463" s="105">
        <v>81674.532429962477</v>
      </c>
      <c r="Z463" s="105">
        <v>81674.532429962477</v>
      </c>
      <c r="AA463" s="105">
        <v>213261.27912267981</v>
      </c>
      <c r="AB463" s="105">
        <v>213261.27912267981</v>
      </c>
    </row>
    <row r="464" spans="2:28" x14ac:dyDescent="0.2">
      <c r="B464" s="128" t="s">
        <v>103</v>
      </c>
      <c r="C464" s="128"/>
      <c r="D464" s="128"/>
      <c r="E464" s="128"/>
      <c r="F464" s="130"/>
      <c r="G464" s="130"/>
      <c r="H464" s="130" t="s">
        <v>26</v>
      </c>
      <c r="I464" s="105">
        <v>0</v>
      </c>
      <c r="J464" s="105">
        <v>0</v>
      </c>
      <c r="K464" s="105">
        <v>0</v>
      </c>
      <c r="L464" s="105">
        <v>0</v>
      </c>
      <c r="M464" s="105">
        <v>4537.4740238868053</v>
      </c>
      <c r="N464" s="105">
        <v>4537.4740238868053</v>
      </c>
      <c r="O464" s="105">
        <v>4537.4740238868053</v>
      </c>
      <c r="P464" s="105">
        <v>4537.4740238868053</v>
      </c>
      <c r="Q464" s="105">
        <v>31762.318167207632</v>
      </c>
      <c r="R464" s="105">
        <v>31762.318167207632</v>
      </c>
      <c r="S464" s="105">
        <v>31762.318167207632</v>
      </c>
      <c r="T464" s="105">
        <v>31762.318167207632</v>
      </c>
      <c r="U464" s="105">
        <v>31762.318167207632</v>
      </c>
      <c r="V464" s="105">
        <v>81674.532429962477</v>
      </c>
      <c r="W464" s="105">
        <v>81674.532429962477</v>
      </c>
      <c r="X464" s="105">
        <v>81674.532429962477</v>
      </c>
      <c r="Y464" s="105">
        <v>81674.532429962477</v>
      </c>
      <c r="Z464" s="105">
        <v>81674.532429962477</v>
      </c>
      <c r="AA464" s="105">
        <v>213261.27912267981</v>
      </c>
      <c r="AB464" s="105">
        <v>213261.27912267981</v>
      </c>
    </row>
    <row r="465" spans="2:28" x14ac:dyDescent="0.2">
      <c r="B465" s="128" t="s">
        <v>104</v>
      </c>
      <c r="C465" s="128"/>
      <c r="D465" s="128"/>
      <c r="E465" s="128"/>
      <c r="F465" s="130"/>
      <c r="G465" s="130"/>
      <c r="H465" s="130" t="s">
        <v>26</v>
      </c>
      <c r="I465" s="105">
        <v>0</v>
      </c>
      <c r="J465" s="105">
        <v>0</v>
      </c>
      <c r="K465" s="105">
        <v>0</v>
      </c>
      <c r="L465" s="105">
        <v>0</v>
      </c>
      <c r="M465" s="105">
        <v>0</v>
      </c>
      <c r="N465" s="105">
        <v>0</v>
      </c>
      <c r="O465" s="105">
        <v>0</v>
      </c>
      <c r="P465" s="105">
        <v>0</v>
      </c>
      <c r="Q465" s="105">
        <v>0</v>
      </c>
      <c r="R465" s="105">
        <v>0</v>
      </c>
      <c r="S465" s="105">
        <v>0</v>
      </c>
      <c r="T465" s="105">
        <v>0</v>
      </c>
      <c r="U465" s="105">
        <v>0</v>
      </c>
      <c r="V465" s="105">
        <v>0</v>
      </c>
      <c r="W465" s="105">
        <v>0</v>
      </c>
      <c r="X465" s="105">
        <v>0</v>
      </c>
      <c r="Y465" s="105">
        <v>0</v>
      </c>
      <c r="Z465" s="105">
        <v>0</v>
      </c>
      <c r="AA465" s="105">
        <v>0</v>
      </c>
      <c r="AB465" s="105">
        <v>0</v>
      </c>
    </row>
    <row r="466" spans="2:28" x14ac:dyDescent="0.2">
      <c r="B466" s="128" t="s">
        <v>105</v>
      </c>
      <c r="C466" s="128"/>
      <c r="D466" s="128"/>
      <c r="E466" s="128"/>
      <c r="F466" s="130"/>
      <c r="G466" s="130"/>
      <c r="H466" s="130" t="s">
        <v>26</v>
      </c>
      <c r="I466" s="105" t="s">
        <v>190</v>
      </c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</row>
    <row r="467" spans="2:28" x14ac:dyDescent="0.2">
      <c r="B467" s="128" t="s">
        <v>106</v>
      </c>
      <c r="C467" s="128"/>
      <c r="D467" s="128"/>
      <c r="E467" s="128"/>
      <c r="F467" s="130"/>
      <c r="G467" s="130"/>
      <c r="H467" s="130" t="s">
        <v>26</v>
      </c>
      <c r="I467" s="105">
        <v>0</v>
      </c>
      <c r="J467" s="105">
        <v>0</v>
      </c>
      <c r="K467" s="105">
        <v>0</v>
      </c>
      <c r="L467" s="105">
        <v>0</v>
      </c>
      <c r="M467" s="105">
        <v>0</v>
      </c>
      <c r="N467" s="105">
        <v>0</v>
      </c>
      <c r="O467" s="105">
        <v>0</v>
      </c>
      <c r="P467" s="105">
        <v>0</v>
      </c>
      <c r="Q467" s="105">
        <v>0</v>
      </c>
      <c r="R467" s="105">
        <v>0</v>
      </c>
      <c r="S467" s="105">
        <v>0</v>
      </c>
      <c r="T467" s="105">
        <v>0</v>
      </c>
      <c r="U467" s="105">
        <v>0</v>
      </c>
      <c r="V467" s="105">
        <v>0</v>
      </c>
      <c r="W467" s="105">
        <v>0</v>
      </c>
      <c r="X467" s="105">
        <v>0</v>
      </c>
      <c r="Y467" s="105">
        <v>0</v>
      </c>
      <c r="Z467" s="105">
        <v>0</v>
      </c>
      <c r="AA467" s="105">
        <v>0</v>
      </c>
      <c r="AB467" s="105">
        <v>0</v>
      </c>
    </row>
    <row r="468" spans="2:28" x14ac:dyDescent="0.2">
      <c r="B468" s="131" t="s">
        <v>119</v>
      </c>
      <c r="C468" s="128"/>
      <c r="D468" s="128"/>
      <c r="E468" s="128"/>
      <c r="F468" s="130"/>
      <c r="G468" s="130"/>
      <c r="H468" s="130" t="s">
        <v>26</v>
      </c>
      <c r="I468" s="105" t="s">
        <v>190</v>
      </c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</row>
    <row r="469" spans="2:28" s="93" customFormat="1" x14ac:dyDescent="0.2">
      <c r="B469" s="131" t="s">
        <v>120</v>
      </c>
      <c r="C469" s="128"/>
      <c r="D469" s="128"/>
      <c r="E469" s="128"/>
      <c r="F469" s="130"/>
      <c r="G469" s="130"/>
      <c r="H469" s="130" t="s">
        <v>26</v>
      </c>
      <c r="I469" s="105" t="s">
        <v>190</v>
      </c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</row>
    <row r="470" spans="2:28" s="93" customFormat="1" x14ac:dyDescent="0.2">
      <c r="B470" s="131" t="s">
        <v>161</v>
      </c>
      <c r="C470" s="128"/>
      <c r="D470" s="128"/>
      <c r="E470" s="128"/>
      <c r="F470" s="130"/>
      <c r="G470" s="130"/>
      <c r="H470" s="130" t="s">
        <v>26</v>
      </c>
      <c r="I470" s="105" t="s">
        <v>190</v>
      </c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</row>
    <row r="472" spans="2:28" ht="15" x14ac:dyDescent="0.25">
      <c r="B472" s="8" t="s">
        <v>148</v>
      </c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</row>
    <row r="473" spans="2:28" ht="15" x14ac:dyDescent="0.2">
      <c r="B473" s="11" t="s">
        <v>11</v>
      </c>
      <c r="C473" s="11"/>
      <c r="D473" s="17" t="s">
        <v>30</v>
      </c>
      <c r="E473" s="17" t="s">
        <v>97</v>
      </c>
      <c r="F473" s="15"/>
      <c r="G473" s="15"/>
      <c r="H473" s="15" t="s">
        <v>17</v>
      </c>
      <c r="I473" s="12">
        <v>2023</v>
      </c>
      <c r="J473" s="12">
        <v>2024</v>
      </c>
      <c r="K473" s="12">
        <v>2025</v>
      </c>
      <c r="L473" s="12">
        <v>2026</v>
      </c>
      <c r="M473" s="12">
        <v>2027</v>
      </c>
      <c r="N473" s="12">
        <v>2028</v>
      </c>
      <c r="O473" s="12">
        <v>2029</v>
      </c>
      <c r="P473" s="12">
        <v>2030</v>
      </c>
      <c r="Q473" s="12">
        <v>2031</v>
      </c>
      <c r="R473" s="12">
        <v>2032</v>
      </c>
      <c r="S473" s="12">
        <v>2033</v>
      </c>
      <c r="T473" s="12">
        <v>2034</v>
      </c>
      <c r="U473" s="12">
        <v>2035</v>
      </c>
      <c r="V473" s="12">
        <v>2036</v>
      </c>
      <c r="W473" s="12">
        <v>2037</v>
      </c>
      <c r="X473" s="12">
        <v>2038</v>
      </c>
      <c r="Y473" s="12">
        <v>2039</v>
      </c>
      <c r="Z473" s="12">
        <v>2040</v>
      </c>
      <c r="AA473" s="12">
        <v>2041</v>
      </c>
      <c r="AB473" s="12">
        <v>2042</v>
      </c>
    </row>
    <row r="474" spans="2:28" x14ac:dyDescent="0.2">
      <c r="B474" s="128" t="s">
        <v>1</v>
      </c>
      <c r="C474" s="128"/>
      <c r="D474" s="128"/>
      <c r="E474" s="128"/>
      <c r="F474" s="130"/>
      <c r="G474" s="130"/>
      <c r="H474" s="130" t="s">
        <v>26</v>
      </c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</row>
    <row r="475" spans="2:28" hidden="1" x14ac:dyDescent="0.2">
      <c r="B475" s="128" t="s">
        <v>98</v>
      </c>
      <c r="C475" s="128"/>
      <c r="D475" s="128"/>
      <c r="E475" s="128"/>
      <c r="F475" s="130"/>
      <c r="G475" s="130"/>
      <c r="H475" s="130" t="s">
        <v>26</v>
      </c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</row>
    <row r="476" spans="2:28" hidden="1" x14ac:dyDescent="0.2">
      <c r="B476" s="128" t="s">
        <v>99</v>
      </c>
      <c r="C476" s="128"/>
      <c r="D476" s="128"/>
      <c r="E476" s="128"/>
      <c r="F476" s="130"/>
      <c r="G476" s="130"/>
      <c r="H476" s="130" t="s">
        <v>26</v>
      </c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</row>
    <row r="477" spans="2:28" hidden="1" x14ac:dyDescent="0.2">
      <c r="B477" s="128" t="s">
        <v>100</v>
      </c>
      <c r="C477" s="128"/>
      <c r="D477" s="128"/>
      <c r="E477" s="128"/>
      <c r="F477" s="130"/>
      <c r="G477" s="130"/>
      <c r="H477" s="130" t="s">
        <v>26</v>
      </c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</row>
    <row r="478" spans="2:28" hidden="1" x14ac:dyDescent="0.2">
      <c r="B478" s="128" t="s">
        <v>101</v>
      </c>
      <c r="C478" s="128"/>
      <c r="D478" s="128"/>
      <c r="E478" s="128"/>
      <c r="F478" s="130"/>
      <c r="G478" s="130"/>
      <c r="H478" s="130" t="s">
        <v>26</v>
      </c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</row>
    <row r="479" spans="2:28" hidden="1" x14ac:dyDescent="0.2">
      <c r="B479" s="128" t="s">
        <v>102</v>
      </c>
      <c r="C479" s="128"/>
      <c r="D479" s="128"/>
      <c r="E479" s="128"/>
      <c r="F479" s="130"/>
      <c r="G479" s="130"/>
      <c r="H479" s="130" t="s">
        <v>26</v>
      </c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</row>
    <row r="480" spans="2:28" hidden="1" x14ac:dyDescent="0.2">
      <c r="B480" s="128" t="s">
        <v>103</v>
      </c>
      <c r="C480" s="128"/>
      <c r="D480" s="128"/>
      <c r="E480" s="128"/>
      <c r="F480" s="130"/>
      <c r="G480" s="130"/>
      <c r="H480" s="130" t="s">
        <v>26</v>
      </c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</row>
    <row r="481" spans="2:28" hidden="1" x14ac:dyDescent="0.2">
      <c r="B481" s="128" t="s">
        <v>104</v>
      </c>
      <c r="C481" s="128"/>
      <c r="D481" s="128"/>
      <c r="E481" s="128"/>
      <c r="F481" s="130"/>
      <c r="G481" s="130"/>
      <c r="H481" s="130" t="s">
        <v>26</v>
      </c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</row>
    <row r="482" spans="2:28" x14ac:dyDescent="0.2">
      <c r="B482" s="128" t="s">
        <v>105</v>
      </c>
      <c r="C482" s="128"/>
      <c r="D482" s="128"/>
      <c r="E482" s="128"/>
      <c r="F482" s="130"/>
      <c r="G482" s="130"/>
      <c r="H482" s="130" t="s">
        <v>26</v>
      </c>
      <c r="I482" s="16" t="s">
        <v>190</v>
      </c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</row>
    <row r="483" spans="2:28" hidden="1" x14ac:dyDescent="0.2">
      <c r="B483" s="128" t="s">
        <v>106</v>
      </c>
      <c r="C483" s="128"/>
      <c r="D483" s="128"/>
      <c r="E483" s="128"/>
      <c r="F483" s="130"/>
      <c r="G483" s="130"/>
      <c r="H483" s="130" t="s">
        <v>26</v>
      </c>
      <c r="I483" s="16" t="s">
        <v>190</v>
      </c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</row>
    <row r="484" spans="2:28" x14ac:dyDescent="0.2">
      <c r="B484" s="131" t="s">
        <v>119</v>
      </c>
      <c r="C484" s="128"/>
      <c r="D484" s="128"/>
      <c r="E484" s="128"/>
      <c r="F484" s="130"/>
      <c r="G484" s="130"/>
      <c r="H484" s="130" t="s">
        <v>26</v>
      </c>
      <c r="I484" s="16" t="s">
        <v>190</v>
      </c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</row>
    <row r="485" spans="2:28" s="74" customFormat="1" x14ac:dyDescent="0.2">
      <c r="B485" s="131" t="s">
        <v>120</v>
      </c>
      <c r="C485" s="128"/>
      <c r="D485" s="128"/>
      <c r="E485" s="128"/>
      <c r="F485" s="130"/>
      <c r="G485" s="130"/>
      <c r="H485" s="130" t="s">
        <v>26</v>
      </c>
      <c r="I485" s="16" t="s">
        <v>190</v>
      </c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</row>
    <row r="486" spans="2:28" s="74" customFormat="1" x14ac:dyDescent="0.2">
      <c r="B486" s="131" t="s">
        <v>161</v>
      </c>
      <c r="C486" s="128"/>
      <c r="D486" s="128"/>
      <c r="E486" s="128"/>
      <c r="F486" s="130"/>
      <c r="G486" s="130"/>
      <c r="H486" s="130" t="s">
        <v>26</v>
      </c>
      <c r="I486" s="16" t="s">
        <v>190</v>
      </c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</row>
    <row r="488" spans="2:28" ht="15" x14ac:dyDescent="0.2">
      <c r="B488" s="11" t="s">
        <v>11</v>
      </c>
      <c r="C488" s="11"/>
      <c r="D488" s="17" t="s">
        <v>31</v>
      </c>
      <c r="E488" s="17" t="s">
        <v>70</v>
      </c>
      <c r="F488" s="15"/>
      <c r="G488" s="15"/>
      <c r="H488" s="15" t="s">
        <v>17</v>
      </c>
      <c r="I488" s="12">
        <v>2023</v>
      </c>
      <c r="J488" s="12">
        <v>2024</v>
      </c>
      <c r="K488" s="12">
        <v>2025</v>
      </c>
      <c r="L488" s="12">
        <v>2026</v>
      </c>
      <c r="M488" s="12">
        <v>2027</v>
      </c>
      <c r="N488" s="12">
        <v>2028</v>
      </c>
      <c r="O488" s="12">
        <v>2029</v>
      </c>
      <c r="P488" s="12">
        <v>2030</v>
      </c>
      <c r="Q488" s="12">
        <v>2031</v>
      </c>
      <c r="R488" s="12">
        <v>2032</v>
      </c>
      <c r="S488" s="12">
        <v>2033</v>
      </c>
      <c r="T488" s="12">
        <v>2034</v>
      </c>
      <c r="U488" s="12">
        <v>2035</v>
      </c>
      <c r="V488" s="12">
        <v>2036</v>
      </c>
      <c r="W488" s="12">
        <v>2037</v>
      </c>
      <c r="X488" s="12">
        <v>2038</v>
      </c>
      <c r="Y488" s="12">
        <v>2039</v>
      </c>
      <c r="Z488" s="12">
        <v>2040</v>
      </c>
      <c r="AA488" s="12">
        <v>2041</v>
      </c>
      <c r="AB488" s="12">
        <v>2042</v>
      </c>
    </row>
    <row r="489" spans="2:28" x14ac:dyDescent="0.2">
      <c r="B489" s="128" t="s">
        <v>1</v>
      </c>
      <c r="C489" s="128"/>
      <c r="D489" s="128"/>
      <c r="E489" s="128"/>
      <c r="F489" s="130"/>
      <c r="G489" s="130"/>
      <c r="H489" s="130" t="s">
        <v>26</v>
      </c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</row>
    <row r="490" spans="2:28" hidden="1" x14ac:dyDescent="0.2">
      <c r="B490" s="128" t="s">
        <v>98</v>
      </c>
      <c r="C490" s="128"/>
      <c r="D490" s="128"/>
      <c r="E490" s="128"/>
      <c r="F490" s="130"/>
      <c r="G490" s="130"/>
      <c r="H490" s="130" t="s">
        <v>26</v>
      </c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</row>
    <row r="491" spans="2:28" hidden="1" x14ac:dyDescent="0.2">
      <c r="B491" s="128" t="s">
        <v>99</v>
      </c>
      <c r="C491" s="128"/>
      <c r="D491" s="128"/>
      <c r="E491" s="128"/>
      <c r="F491" s="130"/>
      <c r="G491" s="130"/>
      <c r="H491" s="130" t="s">
        <v>26</v>
      </c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</row>
    <row r="492" spans="2:28" hidden="1" x14ac:dyDescent="0.2">
      <c r="B492" s="128" t="s">
        <v>100</v>
      </c>
      <c r="C492" s="128"/>
      <c r="D492" s="128"/>
      <c r="E492" s="128"/>
      <c r="F492" s="130"/>
      <c r="G492" s="130"/>
      <c r="H492" s="130" t="s">
        <v>26</v>
      </c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</row>
    <row r="493" spans="2:28" hidden="1" x14ac:dyDescent="0.2">
      <c r="B493" s="128" t="s">
        <v>101</v>
      </c>
      <c r="C493" s="128"/>
      <c r="D493" s="128"/>
      <c r="E493" s="128"/>
      <c r="F493" s="130"/>
      <c r="G493" s="130"/>
      <c r="H493" s="130" t="s">
        <v>26</v>
      </c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</row>
    <row r="494" spans="2:28" hidden="1" x14ac:dyDescent="0.2">
      <c r="B494" s="128" t="s">
        <v>102</v>
      </c>
      <c r="C494" s="128"/>
      <c r="D494" s="128"/>
      <c r="E494" s="128"/>
      <c r="F494" s="130"/>
      <c r="G494" s="130"/>
      <c r="H494" s="130" t="s">
        <v>26</v>
      </c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</row>
    <row r="495" spans="2:28" hidden="1" x14ac:dyDescent="0.2">
      <c r="B495" s="128" t="s">
        <v>103</v>
      </c>
      <c r="C495" s="128"/>
      <c r="D495" s="128"/>
      <c r="E495" s="128"/>
      <c r="F495" s="130"/>
      <c r="G495" s="130"/>
      <c r="H495" s="130" t="s">
        <v>26</v>
      </c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</row>
    <row r="496" spans="2:28" hidden="1" x14ac:dyDescent="0.2">
      <c r="B496" s="128" t="s">
        <v>104</v>
      </c>
      <c r="C496" s="128"/>
      <c r="D496" s="128"/>
      <c r="E496" s="128"/>
      <c r="F496" s="130"/>
      <c r="G496" s="130"/>
      <c r="H496" s="130" t="s">
        <v>26</v>
      </c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</row>
    <row r="497" spans="2:28" x14ac:dyDescent="0.2">
      <c r="B497" s="128" t="s">
        <v>105</v>
      </c>
      <c r="C497" s="128"/>
      <c r="D497" s="128"/>
      <c r="E497" s="128"/>
      <c r="F497" s="130"/>
      <c r="G497" s="130"/>
      <c r="H497" s="130" t="s">
        <v>26</v>
      </c>
      <c r="I497" s="16" t="s">
        <v>190</v>
      </c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</row>
    <row r="498" spans="2:28" hidden="1" x14ac:dyDescent="0.2">
      <c r="B498" s="128" t="s">
        <v>106</v>
      </c>
      <c r="C498" s="128"/>
      <c r="D498" s="128"/>
      <c r="E498" s="128"/>
      <c r="F498" s="130"/>
      <c r="G498" s="130"/>
      <c r="H498" s="130" t="s">
        <v>26</v>
      </c>
      <c r="I498" s="16" t="s">
        <v>190</v>
      </c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</row>
    <row r="499" spans="2:28" x14ac:dyDescent="0.2">
      <c r="B499" s="131" t="s">
        <v>119</v>
      </c>
      <c r="C499" s="128"/>
      <c r="D499" s="128"/>
      <c r="E499" s="128"/>
      <c r="F499" s="130"/>
      <c r="G499" s="130"/>
      <c r="H499" s="130" t="s">
        <v>26</v>
      </c>
      <c r="I499" s="16" t="s">
        <v>190</v>
      </c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</row>
    <row r="500" spans="2:28" s="74" customFormat="1" x14ac:dyDescent="0.2">
      <c r="B500" s="131" t="s">
        <v>120</v>
      </c>
      <c r="C500" s="128"/>
      <c r="D500" s="128"/>
      <c r="E500" s="128"/>
      <c r="F500" s="130"/>
      <c r="G500" s="130"/>
      <c r="H500" s="130" t="s">
        <v>26</v>
      </c>
      <c r="I500" s="16" t="s">
        <v>190</v>
      </c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</row>
    <row r="501" spans="2:28" s="74" customFormat="1" x14ac:dyDescent="0.2">
      <c r="B501" s="131" t="s">
        <v>161</v>
      </c>
      <c r="C501" s="128"/>
      <c r="D501" s="128"/>
      <c r="E501" s="128"/>
      <c r="F501" s="130"/>
      <c r="G501" s="130"/>
      <c r="H501" s="130" t="s">
        <v>26</v>
      </c>
      <c r="I501" s="16" t="s">
        <v>190</v>
      </c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</row>
    <row r="503" spans="2:28" ht="15" x14ac:dyDescent="0.2">
      <c r="B503" s="11" t="s">
        <v>11</v>
      </c>
      <c r="C503" s="11"/>
      <c r="D503" s="17" t="s">
        <v>32</v>
      </c>
      <c r="E503" s="17" t="s">
        <v>128</v>
      </c>
      <c r="F503" s="15"/>
      <c r="G503" s="15"/>
      <c r="H503" s="15" t="s">
        <v>17</v>
      </c>
      <c r="I503" s="12">
        <v>2023</v>
      </c>
      <c r="J503" s="12">
        <v>2024</v>
      </c>
      <c r="K503" s="12">
        <v>2025</v>
      </c>
      <c r="L503" s="12">
        <v>2026</v>
      </c>
      <c r="M503" s="12">
        <v>2027</v>
      </c>
      <c r="N503" s="12">
        <v>2028</v>
      </c>
      <c r="O503" s="12">
        <v>2029</v>
      </c>
      <c r="P503" s="12">
        <v>2030</v>
      </c>
      <c r="Q503" s="12">
        <v>2031</v>
      </c>
      <c r="R503" s="12">
        <v>2032</v>
      </c>
      <c r="S503" s="12">
        <v>2033</v>
      </c>
      <c r="T503" s="12">
        <v>2034</v>
      </c>
      <c r="U503" s="12">
        <v>2035</v>
      </c>
      <c r="V503" s="12">
        <v>2036</v>
      </c>
      <c r="W503" s="12">
        <v>2037</v>
      </c>
      <c r="X503" s="12">
        <v>2038</v>
      </c>
      <c r="Y503" s="12">
        <v>2039</v>
      </c>
      <c r="Z503" s="12">
        <v>2040</v>
      </c>
      <c r="AA503" s="12">
        <v>2041</v>
      </c>
      <c r="AB503" s="12">
        <v>2042</v>
      </c>
    </row>
    <row r="504" spans="2:28" x14ac:dyDescent="0.2">
      <c r="B504" s="128" t="s">
        <v>1</v>
      </c>
      <c r="C504" s="128"/>
      <c r="D504" s="128"/>
      <c r="E504" s="128"/>
      <c r="F504" s="130"/>
      <c r="G504" s="130"/>
      <c r="H504" s="130" t="s">
        <v>26</v>
      </c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</row>
    <row r="505" spans="2:28" hidden="1" x14ac:dyDescent="0.2">
      <c r="B505" s="128" t="s">
        <v>98</v>
      </c>
      <c r="C505" s="128"/>
      <c r="D505" s="128"/>
      <c r="E505" s="128"/>
      <c r="F505" s="130"/>
      <c r="G505" s="130"/>
      <c r="H505" s="130" t="s">
        <v>26</v>
      </c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</row>
    <row r="506" spans="2:28" hidden="1" x14ac:dyDescent="0.2">
      <c r="B506" s="128" t="s">
        <v>99</v>
      </c>
      <c r="C506" s="128"/>
      <c r="D506" s="128"/>
      <c r="E506" s="128"/>
      <c r="F506" s="130"/>
      <c r="G506" s="130"/>
      <c r="H506" s="130" t="s">
        <v>26</v>
      </c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</row>
    <row r="507" spans="2:28" hidden="1" x14ac:dyDescent="0.2">
      <c r="B507" s="128" t="s">
        <v>100</v>
      </c>
      <c r="C507" s="128"/>
      <c r="D507" s="128"/>
      <c r="E507" s="128"/>
      <c r="F507" s="130"/>
      <c r="G507" s="130"/>
      <c r="H507" s="130" t="s">
        <v>26</v>
      </c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</row>
    <row r="508" spans="2:28" hidden="1" x14ac:dyDescent="0.2">
      <c r="B508" s="128" t="s">
        <v>101</v>
      </c>
      <c r="C508" s="128"/>
      <c r="D508" s="128"/>
      <c r="E508" s="128"/>
      <c r="F508" s="130"/>
      <c r="G508" s="130"/>
      <c r="H508" s="130" t="s">
        <v>26</v>
      </c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</row>
    <row r="509" spans="2:28" hidden="1" x14ac:dyDescent="0.2">
      <c r="B509" s="128" t="s">
        <v>102</v>
      </c>
      <c r="C509" s="128"/>
      <c r="D509" s="128"/>
      <c r="E509" s="128"/>
      <c r="F509" s="130"/>
      <c r="G509" s="130"/>
      <c r="H509" s="130" t="s">
        <v>26</v>
      </c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</row>
    <row r="510" spans="2:28" hidden="1" x14ac:dyDescent="0.2">
      <c r="B510" s="128" t="s">
        <v>103</v>
      </c>
      <c r="C510" s="128"/>
      <c r="D510" s="128"/>
      <c r="E510" s="128"/>
      <c r="F510" s="130"/>
      <c r="G510" s="130"/>
      <c r="H510" s="130" t="s">
        <v>26</v>
      </c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</row>
    <row r="511" spans="2:28" hidden="1" x14ac:dyDescent="0.2">
      <c r="B511" s="128" t="s">
        <v>104</v>
      </c>
      <c r="C511" s="128"/>
      <c r="D511" s="128"/>
      <c r="E511" s="128"/>
      <c r="F511" s="130"/>
      <c r="G511" s="130"/>
      <c r="H511" s="130" t="s">
        <v>26</v>
      </c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</row>
    <row r="512" spans="2:28" x14ac:dyDescent="0.2">
      <c r="B512" s="128" t="s">
        <v>105</v>
      </c>
      <c r="C512" s="128"/>
      <c r="D512" s="128"/>
      <c r="E512" s="128"/>
      <c r="F512" s="130"/>
      <c r="G512" s="130"/>
      <c r="H512" s="130" t="s">
        <v>26</v>
      </c>
      <c r="I512" s="16" t="s">
        <v>190</v>
      </c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</row>
    <row r="513" spans="2:30" hidden="1" x14ac:dyDescent="0.2">
      <c r="B513" s="128" t="s">
        <v>106</v>
      </c>
      <c r="C513" s="128"/>
      <c r="D513" s="128"/>
      <c r="E513" s="128"/>
      <c r="F513" s="130"/>
      <c r="G513" s="130"/>
      <c r="H513" s="130" t="s">
        <v>26</v>
      </c>
      <c r="I513" s="16" t="s">
        <v>190</v>
      </c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</row>
    <row r="514" spans="2:30" x14ac:dyDescent="0.2">
      <c r="B514" s="131" t="s">
        <v>119</v>
      </c>
      <c r="C514" s="128"/>
      <c r="D514" s="128"/>
      <c r="E514" s="128"/>
      <c r="F514" s="130"/>
      <c r="G514" s="130"/>
      <c r="H514" s="130" t="s">
        <v>26</v>
      </c>
      <c r="I514" s="16" t="s">
        <v>190</v>
      </c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</row>
    <row r="515" spans="2:30" s="93" customFormat="1" x14ac:dyDescent="0.2">
      <c r="B515" s="131" t="s">
        <v>120</v>
      </c>
      <c r="C515" s="128"/>
      <c r="D515" s="128"/>
      <c r="E515" s="128"/>
      <c r="F515" s="130"/>
      <c r="G515" s="130"/>
      <c r="H515" s="130" t="s">
        <v>26</v>
      </c>
      <c r="I515" s="16" t="s">
        <v>190</v>
      </c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</row>
    <row r="516" spans="2:30" s="93" customFormat="1" x14ac:dyDescent="0.2">
      <c r="B516" s="131" t="s">
        <v>161</v>
      </c>
      <c r="C516" s="128"/>
      <c r="D516" s="128"/>
      <c r="E516" s="128"/>
      <c r="F516" s="130"/>
      <c r="G516" s="130"/>
      <c r="H516" s="130" t="s">
        <v>26</v>
      </c>
      <c r="I516" s="16" t="s">
        <v>190</v>
      </c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</row>
    <row r="518" spans="2:30" s="150" customFormat="1" x14ac:dyDescent="0.2"/>
    <row r="519" spans="2:30" ht="19.5" x14ac:dyDescent="0.3">
      <c r="B519" s="2" t="s">
        <v>189</v>
      </c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43"/>
      <c r="AD519" s="143"/>
    </row>
    <row r="520" spans="2:30" x14ac:dyDescent="0.2"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</row>
    <row r="521" spans="2:30" ht="15" x14ac:dyDescent="0.25">
      <c r="B521" s="139" t="s">
        <v>149</v>
      </c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3"/>
      <c r="AD521" s="143"/>
    </row>
    <row r="522" spans="2:30" ht="15" x14ac:dyDescent="0.2">
      <c r="B522" s="11" t="s">
        <v>11</v>
      </c>
      <c r="C522" s="11"/>
      <c r="D522" s="17" t="s">
        <v>30</v>
      </c>
      <c r="E522" s="17" t="s">
        <v>97</v>
      </c>
      <c r="F522" s="15"/>
      <c r="G522" s="15"/>
      <c r="H522" s="15" t="s">
        <v>17</v>
      </c>
      <c r="I522" s="141">
        <v>2023</v>
      </c>
      <c r="J522" s="141">
        <v>2024</v>
      </c>
      <c r="K522" s="141">
        <v>2025</v>
      </c>
      <c r="L522" s="141">
        <v>2026</v>
      </c>
      <c r="M522" s="141">
        <v>2027</v>
      </c>
      <c r="N522" s="141">
        <v>2028</v>
      </c>
      <c r="O522" s="141">
        <v>2029</v>
      </c>
      <c r="P522" s="141">
        <v>2030</v>
      </c>
      <c r="Q522" s="141">
        <v>2031</v>
      </c>
      <c r="R522" s="141">
        <v>2032</v>
      </c>
      <c r="S522" s="141">
        <v>2033</v>
      </c>
      <c r="T522" s="141">
        <v>2034</v>
      </c>
      <c r="U522" s="141">
        <v>2035</v>
      </c>
      <c r="V522" s="141">
        <v>2036</v>
      </c>
      <c r="W522" s="141">
        <v>2037</v>
      </c>
      <c r="X522" s="141">
        <v>2038</v>
      </c>
      <c r="Y522" s="141">
        <v>2039</v>
      </c>
      <c r="Z522" s="141">
        <v>2040</v>
      </c>
      <c r="AA522" s="141">
        <v>2041</v>
      </c>
      <c r="AB522" s="141">
        <v>2042</v>
      </c>
      <c r="AC522" s="143"/>
      <c r="AD522" s="143"/>
    </row>
    <row r="523" spans="2:30" x14ac:dyDescent="0.2">
      <c r="B523" s="128" t="s">
        <v>1</v>
      </c>
      <c r="C523" s="128"/>
      <c r="D523" s="128"/>
      <c r="E523" s="128"/>
      <c r="F523" s="130"/>
      <c r="G523" s="130"/>
      <c r="H523" s="130" t="s">
        <v>93</v>
      </c>
      <c r="I523" s="105">
        <v>0</v>
      </c>
      <c r="J523" s="105">
        <v>0</v>
      </c>
      <c r="K523" s="105">
        <v>253</v>
      </c>
      <c r="L523" s="105">
        <v>3109</v>
      </c>
      <c r="M523" s="105">
        <v>5418</v>
      </c>
      <c r="N523" s="105">
        <v>5236</v>
      </c>
      <c r="O523" s="105">
        <v>6550</v>
      </c>
      <c r="P523" s="105">
        <v>12553</v>
      </c>
      <c r="Q523" s="105">
        <v>16394</v>
      </c>
      <c r="R523" s="105">
        <v>15307</v>
      </c>
      <c r="S523" s="105">
        <v>15288</v>
      </c>
      <c r="T523" s="105">
        <v>16185</v>
      </c>
      <c r="U523" s="105">
        <v>16565</v>
      </c>
      <c r="V523" s="105">
        <v>15953</v>
      </c>
      <c r="W523" s="105">
        <v>15560</v>
      </c>
      <c r="X523" s="105">
        <v>15661</v>
      </c>
      <c r="Y523" s="105">
        <v>15493</v>
      </c>
      <c r="Z523" s="105">
        <v>13403</v>
      </c>
      <c r="AA523" s="105">
        <v>12450</v>
      </c>
      <c r="AB523" s="105">
        <v>13116</v>
      </c>
      <c r="AC523" s="143"/>
      <c r="AD523" s="143"/>
    </row>
    <row r="524" spans="2:30" x14ac:dyDescent="0.2">
      <c r="B524" s="128" t="s">
        <v>98</v>
      </c>
      <c r="C524" s="128"/>
      <c r="D524" s="128"/>
      <c r="E524" s="128"/>
      <c r="F524" s="130"/>
      <c r="G524" s="130"/>
      <c r="H524" s="130" t="s">
        <v>93</v>
      </c>
      <c r="I524" s="105">
        <v>0</v>
      </c>
      <c r="J524" s="105">
        <v>0</v>
      </c>
      <c r="K524" s="105">
        <v>253</v>
      </c>
      <c r="L524" s="105">
        <v>935</v>
      </c>
      <c r="M524" s="105">
        <v>0</v>
      </c>
      <c r="N524" s="105">
        <v>0</v>
      </c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0</v>
      </c>
      <c r="AA524" s="105">
        <v>0</v>
      </c>
      <c r="AB524" s="105">
        <v>0</v>
      </c>
      <c r="AC524" s="143"/>
      <c r="AD524" s="143"/>
    </row>
    <row r="525" spans="2:30" x14ac:dyDescent="0.2">
      <c r="B525" s="128" t="s">
        <v>99</v>
      </c>
      <c r="C525" s="128"/>
      <c r="D525" s="128"/>
      <c r="E525" s="128"/>
      <c r="F525" s="130"/>
      <c r="G525" s="130"/>
      <c r="H525" s="130" t="s">
        <v>93</v>
      </c>
      <c r="I525" s="105">
        <v>0</v>
      </c>
      <c r="J525" s="105">
        <v>0</v>
      </c>
      <c r="K525" s="105">
        <v>253</v>
      </c>
      <c r="L525" s="105">
        <v>935</v>
      </c>
      <c r="M525" s="105">
        <v>0</v>
      </c>
      <c r="N525" s="105">
        <v>0</v>
      </c>
      <c r="O525" s="105">
        <v>0</v>
      </c>
      <c r="P525" s="105">
        <v>0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105">
        <v>0</v>
      </c>
      <c r="Y525" s="105">
        <v>0</v>
      </c>
      <c r="Z525" s="105">
        <v>0</v>
      </c>
      <c r="AA525" s="105">
        <v>0</v>
      </c>
      <c r="AB525" s="105">
        <v>0</v>
      </c>
      <c r="AC525" s="143"/>
      <c r="AD525" s="143"/>
    </row>
    <row r="526" spans="2:30" x14ac:dyDescent="0.2">
      <c r="B526" s="128" t="s">
        <v>100</v>
      </c>
      <c r="C526" s="128"/>
      <c r="D526" s="128"/>
      <c r="E526" s="128"/>
      <c r="F526" s="130"/>
      <c r="G526" s="130"/>
      <c r="H526" s="130" t="s">
        <v>93</v>
      </c>
      <c r="I526" s="105">
        <v>0</v>
      </c>
      <c r="J526" s="105">
        <v>0</v>
      </c>
      <c r="K526" s="105">
        <v>253</v>
      </c>
      <c r="L526" s="105">
        <v>3109</v>
      </c>
      <c r="M526" s="105">
        <v>5418</v>
      </c>
      <c r="N526" s="105">
        <v>1534</v>
      </c>
      <c r="O526" s="105">
        <v>0</v>
      </c>
      <c r="P526" s="105">
        <v>0</v>
      </c>
      <c r="Q526" s="105">
        <v>0</v>
      </c>
      <c r="R526" s="105">
        <v>0</v>
      </c>
      <c r="S526" s="105">
        <v>0</v>
      </c>
      <c r="T526" s="105">
        <v>0</v>
      </c>
      <c r="U526" s="105">
        <v>0</v>
      </c>
      <c r="V526" s="105">
        <v>0</v>
      </c>
      <c r="W526" s="105">
        <v>0</v>
      </c>
      <c r="X526" s="105">
        <v>0</v>
      </c>
      <c r="Y526" s="105">
        <v>0</v>
      </c>
      <c r="Z526" s="105">
        <v>0</v>
      </c>
      <c r="AA526" s="105">
        <v>0</v>
      </c>
      <c r="AB526" s="105">
        <v>0</v>
      </c>
      <c r="AC526" s="143"/>
      <c r="AD526" s="143"/>
    </row>
    <row r="527" spans="2:30" x14ac:dyDescent="0.2">
      <c r="B527" s="128" t="s">
        <v>101</v>
      </c>
      <c r="C527" s="128"/>
      <c r="D527" s="128"/>
      <c r="E527" s="128"/>
      <c r="F527" s="130"/>
      <c r="G527" s="130"/>
      <c r="H527" s="130" t="s">
        <v>93</v>
      </c>
      <c r="I527" s="105">
        <v>0</v>
      </c>
      <c r="J527" s="105">
        <v>0</v>
      </c>
      <c r="K527" s="105">
        <v>253</v>
      </c>
      <c r="L527" s="105">
        <v>3109</v>
      </c>
      <c r="M527" s="105">
        <v>5418</v>
      </c>
      <c r="N527" s="105">
        <v>2557</v>
      </c>
      <c r="O527" s="105">
        <v>0</v>
      </c>
      <c r="P527" s="105">
        <v>0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0</v>
      </c>
      <c r="W527" s="105">
        <v>0</v>
      </c>
      <c r="X527" s="105">
        <v>0</v>
      </c>
      <c r="Y527" s="105">
        <v>0</v>
      </c>
      <c r="Z527" s="105">
        <v>0</v>
      </c>
      <c r="AA527" s="105">
        <v>0</v>
      </c>
      <c r="AB527" s="105">
        <v>0</v>
      </c>
      <c r="AC527" s="143"/>
      <c r="AD527" s="143"/>
    </row>
    <row r="528" spans="2:30" x14ac:dyDescent="0.2">
      <c r="B528" s="128" t="s">
        <v>102</v>
      </c>
      <c r="C528" s="128"/>
      <c r="D528" s="128"/>
      <c r="E528" s="128"/>
      <c r="F528" s="130"/>
      <c r="G528" s="130"/>
      <c r="H528" s="130" t="s">
        <v>93</v>
      </c>
      <c r="I528" s="105">
        <v>0</v>
      </c>
      <c r="J528" s="105">
        <v>0</v>
      </c>
      <c r="K528" s="105">
        <v>253</v>
      </c>
      <c r="L528" s="105">
        <v>3109</v>
      </c>
      <c r="M528" s="105">
        <v>5418</v>
      </c>
      <c r="N528" s="105">
        <v>1534</v>
      </c>
      <c r="O528" s="105">
        <v>0</v>
      </c>
      <c r="P528" s="105">
        <v>0</v>
      </c>
      <c r="Q528" s="105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0</v>
      </c>
      <c r="X528" s="105">
        <v>0</v>
      </c>
      <c r="Y528" s="105">
        <v>0</v>
      </c>
      <c r="Z528" s="105">
        <v>0</v>
      </c>
      <c r="AA528" s="105">
        <v>0</v>
      </c>
      <c r="AB528" s="105">
        <v>0</v>
      </c>
      <c r="AC528" s="143"/>
      <c r="AD528" s="143"/>
    </row>
    <row r="529" spans="2:30" x14ac:dyDescent="0.2">
      <c r="B529" s="128" t="s">
        <v>103</v>
      </c>
      <c r="C529" s="128"/>
      <c r="D529" s="128"/>
      <c r="E529" s="128"/>
      <c r="F529" s="130"/>
      <c r="G529" s="130"/>
      <c r="H529" s="130" t="s">
        <v>93</v>
      </c>
      <c r="I529" s="105">
        <v>0</v>
      </c>
      <c r="J529" s="105">
        <v>0</v>
      </c>
      <c r="K529" s="105">
        <v>253</v>
      </c>
      <c r="L529" s="105">
        <v>3109</v>
      </c>
      <c r="M529" s="105">
        <v>5418</v>
      </c>
      <c r="N529" s="105">
        <v>1534</v>
      </c>
      <c r="O529" s="105">
        <v>0</v>
      </c>
      <c r="P529" s="105">
        <v>0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  <c r="Z529" s="105">
        <v>0</v>
      </c>
      <c r="AA529" s="105">
        <v>0</v>
      </c>
      <c r="AB529" s="105">
        <v>0</v>
      </c>
      <c r="AC529" s="143"/>
      <c r="AD529" s="143"/>
    </row>
    <row r="530" spans="2:30" x14ac:dyDescent="0.2">
      <c r="B530" s="128" t="s">
        <v>104</v>
      </c>
      <c r="C530" s="128"/>
      <c r="D530" s="128"/>
      <c r="E530" s="128"/>
      <c r="F530" s="130"/>
      <c r="G530" s="130"/>
      <c r="H530" s="130" t="s">
        <v>93</v>
      </c>
      <c r="I530" s="105">
        <v>0</v>
      </c>
      <c r="J530" s="105">
        <v>0</v>
      </c>
      <c r="K530" s="105">
        <v>253</v>
      </c>
      <c r="L530" s="105">
        <v>1679</v>
      </c>
      <c r="M530" s="105">
        <v>0</v>
      </c>
      <c r="N530" s="105">
        <v>0</v>
      </c>
      <c r="O530" s="105">
        <v>0</v>
      </c>
      <c r="P530" s="105">
        <v>0</v>
      </c>
      <c r="Q530" s="105">
        <v>0</v>
      </c>
      <c r="R530" s="105">
        <v>0</v>
      </c>
      <c r="S530" s="105">
        <v>0</v>
      </c>
      <c r="T530" s="105">
        <v>0</v>
      </c>
      <c r="U530" s="105">
        <v>0</v>
      </c>
      <c r="V530" s="105">
        <v>0</v>
      </c>
      <c r="W530" s="105">
        <v>0</v>
      </c>
      <c r="X530" s="105">
        <v>0</v>
      </c>
      <c r="Y530" s="105">
        <v>0</v>
      </c>
      <c r="Z530" s="105">
        <v>0</v>
      </c>
      <c r="AA530" s="105">
        <v>0</v>
      </c>
      <c r="AB530" s="105">
        <v>0</v>
      </c>
      <c r="AC530" s="143"/>
      <c r="AD530" s="143"/>
    </row>
    <row r="531" spans="2:30" x14ac:dyDescent="0.2">
      <c r="B531" s="128" t="s">
        <v>105</v>
      </c>
      <c r="C531" s="128"/>
      <c r="D531" s="128"/>
      <c r="E531" s="128"/>
      <c r="F531" s="130"/>
      <c r="G531" s="130"/>
      <c r="H531" s="130" t="s">
        <v>93</v>
      </c>
      <c r="I531" s="105" t="s">
        <v>190</v>
      </c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43"/>
      <c r="AD531" s="143"/>
    </row>
    <row r="532" spans="2:30" x14ac:dyDescent="0.2">
      <c r="B532" s="128" t="s">
        <v>106</v>
      </c>
      <c r="C532" s="128"/>
      <c r="D532" s="128"/>
      <c r="E532" s="128"/>
      <c r="F532" s="130"/>
      <c r="G532" s="130"/>
      <c r="H532" s="130" t="s">
        <v>93</v>
      </c>
      <c r="I532" s="105">
        <v>0</v>
      </c>
      <c r="J532" s="105">
        <v>0</v>
      </c>
      <c r="K532" s="105">
        <v>253</v>
      </c>
      <c r="L532" s="105">
        <v>1679</v>
      </c>
      <c r="M532" s="105">
        <v>0</v>
      </c>
      <c r="N532" s="105">
        <v>0</v>
      </c>
      <c r="O532" s="105">
        <v>0</v>
      </c>
      <c r="P532" s="105">
        <v>0</v>
      </c>
      <c r="Q532" s="105">
        <v>0</v>
      </c>
      <c r="R532" s="105">
        <v>0</v>
      </c>
      <c r="S532" s="105">
        <v>0</v>
      </c>
      <c r="T532" s="105">
        <v>0</v>
      </c>
      <c r="U532" s="105">
        <v>0</v>
      </c>
      <c r="V532" s="105">
        <v>0</v>
      </c>
      <c r="W532" s="105">
        <v>0</v>
      </c>
      <c r="X532" s="105">
        <v>0</v>
      </c>
      <c r="Y532" s="105">
        <v>0</v>
      </c>
      <c r="Z532" s="105">
        <v>0</v>
      </c>
      <c r="AA532" s="105">
        <v>0</v>
      </c>
      <c r="AB532" s="105">
        <v>0</v>
      </c>
      <c r="AC532" s="143"/>
      <c r="AD532" s="143"/>
    </row>
    <row r="533" spans="2:30" x14ac:dyDescent="0.2">
      <c r="B533" s="131" t="s">
        <v>119</v>
      </c>
      <c r="C533" s="128"/>
      <c r="D533" s="128"/>
      <c r="E533" s="128"/>
      <c r="F533" s="130"/>
      <c r="G533" s="130"/>
      <c r="H533" s="130" t="s">
        <v>93</v>
      </c>
      <c r="I533" s="105" t="s">
        <v>190</v>
      </c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43"/>
      <c r="AD533" s="143"/>
    </row>
    <row r="534" spans="2:30" x14ac:dyDescent="0.2">
      <c r="B534" s="131" t="s">
        <v>120</v>
      </c>
      <c r="C534" s="128"/>
      <c r="D534" s="128"/>
      <c r="E534" s="128"/>
      <c r="F534" s="130"/>
      <c r="G534" s="130"/>
      <c r="H534" s="130" t="s">
        <v>93</v>
      </c>
      <c r="I534" s="105" t="s">
        <v>190</v>
      </c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43"/>
      <c r="AD534" s="143"/>
    </row>
    <row r="535" spans="2:30" x14ac:dyDescent="0.2">
      <c r="B535" s="131" t="s">
        <v>161</v>
      </c>
      <c r="C535" s="128"/>
      <c r="D535" s="128"/>
      <c r="E535" s="128"/>
      <c r="F535" s="130"/>
      <c r="G535" s="130"/>
      <c r="H535" s="130" t="s">
        <v>93</v>
      </c>
      <c r="I535" s="105" t="s">
        <v>190</v>
      </c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43"/>
      <c r="AD535" s="143"/>
    </row>
    <row r="536" spans="2:30" ht="15" x14ac:dyDescent="0.25">
      <c r="B536" s="60"/>
      <c r="C536" s="200"/>
      <c r="D536" s="200"/>
      <c r="E536" s="200"/>
      <c r="F536" s="200"/>
      <c r="G536" s="200"/>
      <c r="H536" s="200"/>
      <c r="I536" s="200"/>
      <c r="J536" s="200"/>
      <c r="K536" s="200"/>
      <c r="L536" s="200"/>
      <c r="M536" s="200"/>
      <c r="N536" s="200"/>
      <c r="O536" s="200"/>
      <c r="P536" s="200"/>
      <c r="Q536" s="200"/>
      <c r="R536" s="200"/>
      <c r="S536" s="200"/>
      <c r="T536" s="200"/>
      <c r="U536" s="200"/>
      <c r="V536" s="200"/>
      <c r="W536" s="200"/>
      <c r="X536" s="200"/>
      <c r="Y536" s="200"/>
      <c r="Z536" s="200"/>
      <c r="AA536" s="200"/>
      <c r="AB536" s="200"/>
      <c r="AC536" s="143"/>
      <c r="AD536" s="143"/>
    </row>
    <row r="537" spans="2:30" ht="15" x14ac:dyDescent="0.2">
      <c r="B537" s="11" t="s">
        <v>11</v>
      </c>
      <c r="C537" s="11"/>
      <c r="D537" s="17" t="s">
        <v>31</v>
      </c>
      <c r="E537" s="17" t="s">
        <v>70</v>
      </c>
      <c r="F537" s="15"/>
      <c r="G537" s="15"/>
      <c r="H537" s="15" t="s">
        <v>17</v>
      </c>
      <c r="I537" s="141">
        <v>2023</v>
      </c>
      <c r="J537" s="141">
        <v>2024</v>
      </c>
      <c r="K537" s="141">
        <v>2025</v>
      </c>
      <c r="L537" s="141">
        <v>2026</v>
      </c>
      <c r="M537" s="141">
        <v>2027</v>
      </c>
      <c r="N537" s="141">
        <v>2028</v>
      </c>
      <c r="O537" s="141">
        <v>2029</v>
      </c>
      <c r="P537" s="141">
        <v>2030</v>
      </c>
      <c r="Q537" s="141">
        <v>2031</v>
      </c>
      <c r="R537" s="141">
        <v>2032</v>
      </c>
      <c r="S537" s="141">
        <v>2033</v>
      </c>
      <c r="T537" s="141">
        <v>2034</v>
      </c>
      <c r="U537" s="141">
        <v>2035</v>
      </c>
      <c r="V537" s="141">
        <v>2036</v>
      </c>
      <c r="W537" s="141">
        <v>2037</v>
      </c>
      <c r="X537" s="141">
        <v>2038</v>
      </c>
      <c r="Y537" s="141">
        <v>2039</v>
      </c>
      <c r="Z537" s="141">
        <v>2040</v>
      </c>
      <c r="AA537" s="141">
        <v>2041</v>
      </c>
      <c r="AB537" s="141">
        <v>2042</v>
      </c>
      <c r="AC537" s="143"/>
      <c r="AD537" s="143"/>
    </row>
    <row r="538" spans="2:30" x14ac:dyDescent="0.2">
      <c r="B538" s="128" t="s">
        <v>1</v>
      </c>
      <c r="C538" s="128"/>
      <c r="D538" s="128"/>
      <c r="E538" s="128"/>
      <c r="F538" s="130"/>
      <c r="G538" s="130"/>
      <c r="H538" s="130" t="s">
        <v>93</v>
      </c>
      <c r="I538" s="105">
        <v>0</v>
      </c>
      <c r="J538" s="105">
        <v>0</v>
      </c>
      <c r="K538" s="105">
        <v>0</v>
      </c>
      <c r="L538" s="105">
        <v>577</v>
      </c>
      <c r="M538" s="105">
        <v>1036</v>
      </c>
      <c r="N538" s="105">
        <v>1068</v>
      </c>
      <c r="O538" s="105">
        <v>1073</v>
      </c>
      <c r="P538" s="105">
        <v>1077</v>
      </c>
      <c r="Q538" s="105">
        <v>1081</v>
      </c>
      <c r="R538" s="105">
        <v>1084</v>
      </c>
      <c r="S538" s="105">
        <v>1086</v>
      </c>
      <c r="T538" s="105">
        <v>1088</v>
      </c>
      <c r="U538" s="105">
        <v>1091</v>
      </c>
      <c r="V538" s="105">
        <v>1094</v>
      </c>
      <c r="W538" s="105">
        <v>1097</v>
      </c>
      <c r="X538" s="105">
        <v>1099</v>
      </c>
      <c r="Y538" s="105">
        <v>1102</v>
      </c>
      <c r="Z538" s="105">
        <v>1106</v>
      </c>
      <c r="AA538" s="105">
        <v>1109</v>
      </c>
      <c r="AB538" s="105">
        <v>1110</v>
      </c>
      <c r="AC538" s="143"/>
      <c r="AD538" s="143"/>
    </row>
    <row r="539" spans="2:30" x14ac:dyDescent="0.2">
      <c r="B539" s="128" t="s">
        <v>98</v>
      </c>
      <c r="C539" s="128"/>
      <c r="D539" s="128"/>
      <c r="E539" s="128"/>
      <c r="F539" s="130"/>
      <c r="G539" s="130"/>
      <c r="H539" s="130" t="s">
        <v>93</v>
      </c>
      <c r="I539" s="105">
        <v>0</v>
      </c>
      <c r="J539" s="105">
        <v>0</v>
      </c>
      <c r="K539" s="105">
        <v>0</v>
      </c>
      <c r="L539" s="105">
        <v>0</v>
      </c>
      <c r="M539" s="105">
        <v>0</v>
      </c>
      <c r="N539" s="105">
        <v>0</v>
      </c>
      <c r="O539" s="105">
        <v>0</v>
      </c>
      <c r="P539" s="105">
        <v>0</v>
      </c>
      <c r="Q539" s="105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0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0</v>
      </c>
      <c r="AC539" s="143"/>
      <c r="AD539" s="143"/>
    </row>
    <row r="540" spans="2:30" x14ac:dyDescent="0.2">
      <c r="B540" s="128" t="s">
        <v>99</v>
      </c>
      <c r="C540" s="128"/>
      <c r="D540" s="128"/>
      <c r="E540" s="128"/>
      <c r="F540" s="130"/>
      <c r="G540" s="130"/>
      <c r="H540" s="130" t="s">
        <v>93</v>
      </c>
      <c r="I540" s="105">
        <v>0</v>
      </c>
      <c r="J540" s="105">
        <v>0</v>
      </c>
      <c r="K540" s="105">
        <v>0</v>
      </c>
      <c r="L540" s="105">
        <v>0</v>
      </c>
      <c r="M540" s="105">
        <v>0</v>
      </c>
      <c r="N540" s="105">
        <v>0</v>
      </c>
      <c r="O540" s="105">
        <v>0</v>
      </c>
      <c r="P540" s="105">
        <v>0</v>
      </c>
      <c r="Q540" s="105">
        <v>0</v>
      </c>
      <c r="R540" s="105">
        <v>0</v>
      </c>
      <c r="S540" s="105">
        <v>0</v>
      </c>
      <c r="T540" s="105">
        <v>0</v>
      </c>
      <c r="U540" s="105">
        <v>0</v>
      </c>
      <c r="V540" s="105">
        <v>0</v>
      </c>
      <c r="W540" s="105">
        <v>0</v>
      </c>
      <c r="X540" s="105">
        <v>0</v>
      </c>
      <c r="Y540" s="105">
        <v>0</v>
      </c>
      <c r="Z540" s="105">
        <v>0</v>
      </c>
      <c r="AA540" s="105">
        <v>0</v>
      </c>
      <c r="AB540" s="105">
        <v>0</v>
      </c>
      <c r="AC540" s="143"/>
      <c r="AD540" s="143"/>
    </row>
    <row r="541" spans="2:30" x14ac:dyDescent="0.2">
      <c r="B541" s="128" t="s">
        <v>100</v>
      </c>
      <c r="C541" s="128"/>
      <c r="D541" s="128"/>
      <c r="E541" s="128"/>
      <c r="F541" s="130"/>
      <c r="G541" s="130"/>
      <c r="H541" s="130" t="s">
        <v>93</v>
      </c>
      <c r="I541" s="105">
        <v>0</v>
      </c>
      <c r="J541" s="105">
        <v>0</v>
      </c>
      <c r="K541" s="105">
        <v>0</v>
      </c>
      <c r="L541" s="105">
        <v>577</v>
      </c>
      <c r="M541" s="105">
        <v>1036</v>
      </c>
      <c r="N541" s="105">
        <v>216</v>
      </c>
      <c r="O541" s="105">
        <v>0</v>
      </c>
      <c r="P541" s="105">
        <v>0</v>
      </c>
      <c r="Q541" s="105">
        <v>0</v>
      </c>
      <c r="R541" s="105">
        <v>0</v>
      </c>
      <c r="S541" s="105">
        <v>0</v>
      </c>
      <c r="T541" s="105">
        <v>0</v>
      </c>
      <c r="U541" s="105">
        <v>0</v>
      </c>
      <c r="V541" s="105">
        <v>0</v>
      </c>
      <c r="W541" s="105">
        <v>0</v>
      </c>
      <c r="X541" s="105">
        <v>0</v>
      </c>
      <c r="Y541" s="105">
        <v>0</v>
      </c>
      <c r="Z541" s="105">
        <v>0</v>
      </c>
      <c r="AA541" s="105">
        <v>0</v>
      </c>
      <c r="AB541" s="105">
        <v>0</v>
      </c>
      <c r="AC541" s="143"/>
      <c r="AD541" s="143"/>
    </row>
    <row r="542" spans="2:30" x14ac:dyDescent="0.2">
      <c r="B542" s="128" t="s">
        <v>101</v>
      </c>
      <c r="C542" s="128"/>
      <c r="D542" s="128"/>
      <c r="E542" s="128"/>
      <c r="F542" s="130"/>
      <c r="G542" s="130"/>
      <c r="H542" s="130" t="s">
        <v>93</v>
      </c>
      <c r="I542" s="105">
        <v>0</v>
      </c>
      <c r="J542" s="105">
        <v>0</v>
      </c>
      <c r="K542" s="105">
        <v>0</v>
      </c>
      <c r="L542" s="105">
        <v>577</v>
      </c>
      <c r="M542" s="105">
        <v>1036</v>
      </c>
      <c r="N542" s="105">
        <v>431</v>
      </c>
      <c r="O542" s="105">
        <v>0</v>
      </c>
      <c r="P542" s="105">
        <v>0</v>
      </c>
      <c r="Q542" s="105">
        <v>0</v>
      </c>
      <c r="R542" s="105">
        <v>0</v>
      </c>
      <c r="S542" s="105">
        <v>0</v>
      </c>
      <c r="T542" s="105">
        <v>0</v>
      </c>
      <c r="U542" s="105">
        <v>0</v>
      </c>
      <c r="V542" s="105">
        <v>0</v>
      </c>
      <c r="W542" s="105">
        <v>0</v>
      </c>
      <c r="X542" s="105">
        <v>0</v>
      </c>
      <c r="Y542" s="105">
        <v>0</v>
      </c>
      <c r="Z542" s="105">
        <v>0</v>
      </c>
      <c r="AA542" s="105">
        <v>0</v>
      </c>
      <c r="AB542" s="105">
        <v>0</v>
      </c>
      <c r="AC542" s="143"/>
      <c r="AD542" s="143"/>
    </row>
    <row r="543" spans="2:30" x14ac:dyDescent="0.2">
      <c r="B543" s="128" t="s">
        <v>102</v>
      </c>
      <c r="C543" s="128"/>
      <c r="D543" s="128"/>
      <c r="E543" s="128"/>
      <c r="F543" s="130"/>
      <c r="G543" s="130"/>
      <c r="H543" s="130" t="s">
        <v>93</v>
      </c>
      <c r="I543" s="105">
        <v>0</v>
      </c>
      <c r="J543" s="105">
        <v>0</v>
      </c>
      <c r="K543" s="105">
        <v>0</v>
      </c>
      <c r="L543" s="105">
        <v>577</v>
      </c>
      <c r="M543" s="105">
        <v>1036</v>
      </c>
      <c r="N543" s="105">
        <v>216</v>
      </c>
      <c r="O543" s="105">
        <v>0</v>
      </c>
      <c r="P543" s="105">
        <v>0</v>
      </c>
      <c r="Q543" s="105">
        <v>0</v>
      </c>
      <c r="R543" s="105">
        <v>0</v>
      </c>
      <c r="S543" s="105">
        <v>0</v>
      </c>
      <c r="T543" s="105">
        <v>0</v>
      </c>
      <c r="U543" s="105">
        <v>0</v>
      </c>
      <c r="V543" s="105">
        <v>0</v>
      </c>
      <c r="W543" s="105">
        <v>0</v>
      </c>
      <c r="X543" s="105">
        <v>0</v>
      </c>
      <c r="Y543" s="105">
        <v>0</v>
      </c>
      <c r="Z543" s="105">
        <v>0</v>
      </c>
      <c r="AA543" s="105">
        <v>0</v>
      </c>
      <c r="AB543" s="105">
        <v>0</v>
      </c>
      <c r="AC543" s="143"/>
      <c r="AD543" s="143"/>
    </row>
    <row r="544" spans="2:30" x14ac:dyDescent="0.2">
      <c r="B544" s="128" t="s">
        <v>103</v>
      </c>
      <c r="C544" s="128"/>
      <c r="D544" s="128"/>
      <c r="E544" s="128"/>
      <c r="F544" s="130"/>
      <c r="G544" s="130"/>
      <c r="H544" s="130" t="s">
        <v>93</v>
      </c>
      <c r="I544" s="105">
        <v>0</v>
      </c>
      <c r="J544" s="105">
        <v>0</v>
      </c>
      <c r="K544" s="105">
        <v>0</v>
      </c>
      <c r="L544" s="105">
        <v>577</v>
      </c>
      <c r="M544" s="105">
        <v>1036</v>
      </c>
      <c r="N544" s="105">
        <v>216</v>
      </c>
      <c r="O544" s="105">
        <v>0</v>
      </c>
      <c r="P544" s="105">
        <v>0</v>
      </c>
      <c r="Q544" s="105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0</v>
      </c>
      <c r="X544" s="105">
        <v>0</v>
      </c>
      <c r="Y544" s="105">
        <v>0</v>
      </c>
      <c r="Z544" s="105">
        <v>0</v>
      </c>
      <c r="AA544" s="105">
        <v>0</v>
      </c>
      <c r="AB544" s="105">
        <v>0</v>
      </c>
      <c r="AC544" s="143"/>
      <c r="AD544" s="143"/>
    </row>
    <row r="545" spans="2:30" x14ac:dyDescent="0.2">
      <c r="B545" s="128" t="s">
        <v>104</v>
      </c>
      <c r="C545" s="128"/>
      <c r="D545" s="128"/>
      <c r="E545" s="128"/>
      <c r="F545" s="130"/>
      <c r="G545" s="130"/>
      <c r="H545" s="130" t="s">
        <v>93</v>
      </c>
      <c r="I545" s="105">
        <v>0</v>
      </c>
      <c r="J545" s="105">
        <v>0</v>
      </c>
      <c r="K545" s="105">
        <v>0</v>
      </c>
      <c r="L545" s="105">
        <v>245</v>
      </c>
      <c r="M545" s="105">
        <v>0</v>
      </c>
      <c r="N545" s="105">
        <v>0</v>
      </c>
      <c r="O545" s="105">
        <v>0</v>
      </c>
      <c r="P545" s="105">
        <v>0</v>
      </c>
      <c r="Q545" s="105">
        <v>0</v>
      </c>
      <c r="R545" s="105">
        <v>0</v>
      </c>
      <c r="S545" s="105">
        <v>0</v>
      </c>
      <c r="T545" s="105">
        <v>0</v>
      </c>
      <c r="U545" s="105">
        <v>0</v>
      </c>
      <c r="V545" s="105">
        <v>0</v>
      </c>
      <c r="W545" s="105">
        <v>0</v>
      </c>
      <c r="X545" s="105">
        <v>0</v>
      </c>
      <c r="Y545" s="105">
        <v>0</v>
      </c>
      <c r="Z545" s="105">
        <v>0</v>
      </c>
      <c r="AA545" s="105">
        <v>0</v>
      </c>
      <c r="AB545" s="105">
        <v>0</v>
      </c>
      <c r="AC545" s="143"/>
      <c r="AD545" s="143"/>
    </row>
    <row r="546" spans="2:30" x14ac:dyDescent="0.2">
      <c r="B546" s="128" t="s">
        <v>105</v>
      </c>
      <c r="C546" s="128"/>
      <c r="D546" s="128"/>
      <c r="E546" s="128"/>
      <c r="F546" s="130"/>
      <c r="G546" s="130"/>
      <c r="H546" s="130" t="s">
        <v>93</v>
      </c>
      <c r="I546" s="105" t="s">
        <v>190</v>
      </c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43"/>
      <c r="AD546" s="143"/>
    </row>
    <row r="547" spans="2:30" x14ac:dyDescent="0.2">
      <c r="B547" s="128" t="s">
        <v>106</v>
      </c>
      <c r="C547" s="128"/>
      <c r="D547" s="128"/>
      <c r="E547" s="128"/>
      <c r="F547" s="130"/>
      <c r="G547" s="130"/>
      <c r="H547" s="130" t="s">
        <v>93</v>
      </c>
      <c r="I547" s="105">
        <v>0</v>
      </c>
      <c r="J547" s="105">
        <v>0</v>
      </c>
      <c r="K547" s="105">
        <v>0</v>
      </c>
      <c r="L547" s="105">
        <v>245</v>
      </c>
      <c r="M547" s="105">
        <v>0</v>
      </c>
      <c r="N547" s="105">
        <v>0</v>
      </c>
      <c r="O547" s="105">
        <v>0</v>
      </c>
      <c r="P547" s="105">
        <v>0</v>
      </c>
      <c r="Q547" s="105">
        <v>0</v>
      </c>
      <c r="R547" s="105">
        <v>0</v>
      </c>
      <c r="S547" s="105">
        <v>0</v>
      </c>
      <c r="T547" s="105">
        <v>0</v>
      </c>
      <c r="U547" s="105">
        <v>0</v>
      </c>
      <c r="V547" s="105">
        <v>0</v>
      </c>
      <c r="W547" s="105">
        <v>0</v>
      </c>
      <c r="X547" s="105">
        <v>0</v>
      </c>
      <c r="Y547" s="105">
        <v>0</v>
      </c>
      <c r="Z547" s="105">
        <v>0</v>
      </c>
      <c r="AA547" s="105">
        <v>0</v>
      </c>
      <c r="AB547" s="105">
        <v>0</v>
      </c>
      <c r="AC547" s="143"/>
      <c r="AD547" s="143"/>
    </row>
    <row r="548" spans="2:30" x14ac:dyDescent="0.2">
      <c r="B548" s="131" t="s">
        <v>119</v>
      </c>
      <c r="C548" s="128"/>
      <c r="D548" s="128"/>
      <c r="E548" s="128"/>
      <c r="F548" s="130"/>
      <c r="G548" s="130"/>
      <c r="H548" s="130" t="s">
        <v>93</v>
      </c>
      <c r="I548" s="105" t="s">
        <v>190</v>
      </c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43"/>
      <c r="AD548" s="143"/>
    </row>
    <row r="549" spans="2:30" x14ac:dyDescent="0.2">
      <c r="B549" s="131" t="s">
        <v>120</v>
      </c>
      <c r="C549" s="128"/>
      <c r="D549" s="128"/>
      <c r="E549" s="128"/>
      <c r="F549" s="130"/>
      <c r="G549" s="130"/>
      <c r="H549" s="130" t="s">
        <v>93</v>
      </c>
      <c r="I549" s="105" t="s">
        <v>190</v>
      </c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43"/>
      <c r="AD549" s="143"/>
    </row>
    <row r="550" spans="2:30" x14ac:dyDescent="0.2">
      <c r="B550" s="131" t="s">
        <v>161</v>
      </c>
      <c r="C550" s="128"/>
      <c r="D550" s="128"/>
      <c r="E550" s="128"/>
      <c r="F550" s="130"/>
      <c r="G550" s="130"/>
      <c r="H550" s="130" t="s">
        <v>93</v>
      </c>
      <c r="I550" s="105" t="s">
        <v>190</v>
      </c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43"/>
      <c r="AD550" s="143"/>
    </row>
    <row r="551" spans="2:30" ht="15" x14ac:dyDescent="0.25">
      <c r="B551" s="60"/>
      <c r="C551" s="200"/>
      <c r="D551" s="200"/>
      <c r="E551" s="200"/>
      <c r="F551" s="200"/>
      <c r="G551" s="200"/>
      <c r="H551" s="200"/>
      <c r="I551" s="200"/>
      <c r="J551" s="200"/>
      <c r="K551" s="200"/>
      <c r="L551" s="200"/>
      <c r="M551" s="200"/>
      <c r="N551" s="200"/>
      <c r="O551" s="200"/>
      <c r="P551" s="200"/>
      <c r="Q551" s="200"/>
      <c r="R551" s="200"/>
      <c r="S551" s="200"/>
      <c r="T551" s="200"/>
      <c r="U551" s="200"/>
      <c r="V551" s="200"/>
      <c r="W551" s="200"/>
      <c r="X551" s="200"/>
      <c r="Y551" s="200"/>
      <c r="Z551" s="200"/>
      <c r="AA551" s="200"/>
      <c r="AB551" s="200"/>
      <c r="AC551" s="143"/>
      <c r="AD551" s="143"/>
    </row>
    <row r="552" spans="2:30" ht="15" x14ac:dyDescent="0.2">
      <c r="B552" s="11" t="s">
        <v>11</v>
      </c>
      <c r="C552" s="11"/>
      <c r="D552" s="17" t="s">
        <v>32</v>
      </c>
      <c r="E552" s="17" t="s">
        <v>128</v>
      </c>
      <c r="F552" s="15"/>
      <c r="G552" s="15"/>
      <c r="H552" s="15" t="s">
        <v>17</v>
      </c>
      <c r="I552" s="141">
        <v>2023</v>
      </c>
      <c r="J552" s="141">
        <v>2024</v>
      </c>
      <c r="K552" s="141">
        <v>2025</v>
      </c>
      <c r="L552" s="141">
        <v>2026</v>
      </c>
      <c r="M552" s="141">
        <v>2027</v>
      </c>
      <c r="N552" s="141">
        <v>2028</v>
      </c>
      <c r="O552" s="141">
        <v>2029</v>
      </c>
      <c r="P552" s="141">
        <v>2030</v>
      </c>
      <c r="Q552" s="141">
        <v>2031</v>
      </c>
      <c r="R552" s="141">
        <v>2032</v>
      </c>
      <c r="S552" s="141">
        <v>2033</v>
      </c>
      <c r="T552" s="141">
        <v>2034</v>
      </c>
      <c r="U552" s="141">
        <v>2035</v>
      </c>
      <c r="V552" s="141">
        <v>2036</v>
      </c>
      <c r="W552" s="141">
        <v>2037</v>
      </c>
      <c r="X552" s="141">
        <v>2038</v>
      </c>
      <c r="Y552" s="141">
        <v>2039</v>
      </c>
      <c r="Z552" s="141">
        <v>2040</v>
      </c>
      <c r="AA552" s="141">
        <v>2041</v>
      </c>
      <c r="AB552" s="141">
        <v>2042</v>
      </c>
      <c r="AC552" s="143"/>
      <c r="AD552" s="143"/>
    </row>
    <row r="553" spans="2:30" x14ac:dyDescent="0.2">
      <c r="B553" s="128" t="s">
        <v>1</v>
      </c>
      <c r="C553" s="128"/>
      <c r="D553" s="128"/>
      <c r="E553" s="128"/>
      <c r="F553" s="130"/>
      <c r="G553" s="130"/>
      <c r="H553" s="130" t="s">
        <v>93</v>
      </c>
      <c r="I553" s="105">
        <v>0</v>
      </c>
      <c r="J553" s="105">
        <v>0</v>
      </c>
      <c r="K553" s="105">
        <v>253</v>
      </c>
      <c r="L553" s="105">
        <v>3109</v>
      </c>
      <c r="M553" s="105">
        <v>5418</v>
      </c>
      <c r="N553" s="105">
        <v>5236</v>
      </c>
      <c r="O553" s="105">
        <v>6550</v>
      </c>
      <c r="P553" s="105">
        <v>12553</v>
      </c>
      <c r="Q553" s="105">
        <v>16394</v>
      </c>
      <c r="R553" s="105">
        <v>15307</v>
      </c>
      <c r="S553" s="105">
        <v>15288</v>
      </c>
      <c r="T553" s="105">
        <v>16185</v>
      </c>
      <c r="U553" s="105">
        <v>16565</v>
      </c>
      <c r="V553" s="105">
        <v>15953</v>
      </c>
      <c r="W553" s="105">
        <v>15560</v>
      </c>
      <c r="X553" s="105">
        <v>15661</v>
      </c>
      <c r="Y553" s="105">
        <v>15493</v>
      </c>
      <c r="Z553" s="105">
        <v>13403</v>
      </c>
      <c r="AA553" s="105">
        <v>12450</v>
      </c>
      <c r="AB553" s="105">
        <v>13116</v>
      </c>
    </row>
    <row r="554" spans="2:30" x14ac:dyDescent="0.2">
      <c r="B554" s="128" t="s">
        <v>98</v>
      </c>
      <c r="C554" s="128"/>
      <c r="D554" s="128"/>
      <c r="E554" s="128"/>
      <c r="F554" s="130"/>
      <c r="G554" s="130"/>
      <c r="H554" s="130" t="s">
        <v>93</v>
      </c>
      <c r="I554" s="105">
        <v>0</v>
      </c>
      <c r="J554" s="105">
        <v>0</v>
      </c>
      <c r="K554" s="105">
        <v>253</v>
      </c>
      <c r="L554" s="105">
        <v>935</v>
      </c>
      <c r="M554" s="105">
        <v>0</v>
      </c>
      <c r="N554" s="105">
        <v>0</v>
      </c>
      <c r="O554" s="105">
        <v>0</v>
      </c>
      <c r="P554" s="105">
        <v>0</v>
      </c>
      <c r="Q554" s="105">
        <v>0</v>
      </c>
      <c r="R554" s="105">
        <v>0</v>
      </c>
      <c r="S554" s="105">
        <v>0</v>
      </c>
      <c r="T554" s="105">
        <v>0</v>
      </c>
      <c r="U554" s="105">
        <v>0</v>
      </c>
      <c r="V554" s="105">
        <v>0</v>
      </c>
      <c r="W554" s="105">
        <v>0</v>
      </c>
      <c r="X554" s="105">
        <v>0</v>
      </c>
      <c r="Y554" s="105">
        <v>0</v>
      </c>
      <c r="Z554" s="105">
        <v>0</v>
      </c>
      <c r="AA554" s="105">
        <v>0</v>
      </c>
      <c r="AB554" s="105">
        <v>0</v>
      </c>
    </row>
    <row r="555" spans="2:30" x14ac:dyDescent="0.2">
      <c r="B555" s="128" t="s">
        <v>99</v>
      </c>
      <c r="C555" s="128"/>
      <c r="D555" s="128"/>
      <c r="E555" s="128"/>
      <c r="F555" s="130"/>
      <c r="G555" s="130"/>
      <c r="H555" s="130" t="s">
        <v>93</v>
      </c>
      <c r="I555" s="105">
        <v>0</v>
      </c>
      <c r="J555" s="105">
        <v>0</v>
      </c>
      <c r="K555" s="105">
        <v>253</v>
      </c>
      <c r="L555" s="105">
        <v>935</v>
      </c>
      <c r="M555" s="105">
        <v>0</v>
      </c>
      <c r="N555" s="105">
        <v>0</v>
      </c>
      <c r="O555" s="105">
        <v>0</v>
      </c>
      <c r="P555" s="105">
        <v>0</v>
      </c>
      <c r="Q555" s="105">
        <v>0</v>
      </c>
      <c r="R555" s="105">
        <v>0</v>
      </c>
      <c r="S555" s="105">
        <v>0</v>
      </c>
      <c r="T555" s="105">
        <v>0</v>
      </c>
      <c r="U555" s="105">
        <v>0</v>
      </c>
      <c r="V555" s="105">
        <v>0</v>
      </c>
      <c r="W555" s="105">
        <v>0</v>
      </c>
      <c r="X555" s="105">
        <v>0</v>
      </c>
      <c r="Y555" s="105">
        <v>0</v>
      </c>
      <c r="Z555" s="105">
        <v>0</v>
      </c>
      <c r="AA555" s="105">
        <v>0</v>
      </c>
      <c r="AB555" s="105">
        <v>0</v>
      </c>
    </row>
    <row r="556" spans="2:30" x14ac:dyDescent="0.2">
      <c r="B556" s="128" t="s">
        <v>100</v>
      </c>
      <c r="C556" s="128"/>
      <c r="D556" s="128"/>
      <c r="E556" s="128"/>
      <c r="F556" s="130"/>
      <c r="G556" s="130"/>
      <c r="H556" s="130" t="s">
        <v>93</v>
      </c>
      <c r="I556" s="105">
        <v>0</v>
      </c>
      <c r="J556" s="105">
        <v>0</v>
      </c>
      <c r="K556" s="105">
        <v>253</v>
      </c>
      <c r="L556" s="105">
        <v>3109</v>
      </c>
      <c r="M556" s="105">
        <v>5418</v>
      </c>
      <c r="N556" s="105">
        <v>1534</v>
      </c>
      <c r="O556" s="105">
        <v>0</v>
      </c>
      <c r="P556" s="105">
        <v>0</v>
      </c>
      <c r="Q556" s="105">
        <v>0</v>
      </c>
      <c r="R556" s="105">
        <v>0</v>
      </c>
      <c r="S556" s="105">
        <v>0</v>
      </c>
      <c r="T556" s="105">
        <v>0</v>
      </c>
      <c r="U556" s="105">
        <v>0</v>
      </c>
      <c r="V556" s="105">
        <v>0</v>
      </c>
      <c r="W556" s="105">
        <v>0</v>
      </c>
      <c r="X556" s="105">
        <v>0</v>
      </c>
      <c r="Y556" s="105">
        <v>0</v>
      </c>
      <c r="Z556" s="105">
        <v>0</v>
      </c>
      <c r="AA556" s="105">
        <v>0</v>
      </c>
      <c r="AB556" s="105">
        <v>0</v>
      </c>
    </row>
    <row r="557" spans="2:30" x14ac:dyDescent="0.2">
      <c r="B557" s="128" t="s">
        <v>101</v>
      </c>
      <c r="C557" s="128"/>
      <c r="D557" s="128"/>
      <c r="E557" s="128"/>
      <c r="F557" s="130"/>
      <c r="G557" s="130"/>
      <c r="H557" s="130" t="s">
        <v>93</v>
      </c>
      <c r="I557" s="105">
        <v>0</v>
      </c>
      <c r="J557" s="105">
        <v>0</v>
      </c>
      <c r="K557" s="105">
        <v>253</v>
      </c>
      <c r="L557" s="105">
        <v>3109</v>
      </c>
      <c r="M557" s="105">
        <v>5418</v>
      </c>
      <c r="N557" s="105">
        <v>2557</v>
      </c>
      <c r="O557" s="105">
        <v>0</v>
      </c>
      <c r="P557" s="105">
        <v>0</v>
      </c>
      <c r="Q557" s="105">
        <v>0</v>
      </c>
      <c r="R557" s="105">
        <v>0</v>
      </c>
      <c r="S557" s="105">
        <v>0</v>
      </c>
      <c r="T557" s="105">
        <v>0</v>
      </c>
      <c r="U557" s="105">
        <v>0</v>
      </c>
      <c r="V557" s="105">
        <v>0</v>
      </c>
      <c r="W557" s="105">
        <v>0</v>
      </c>
      <c r="X557" s="105">
        <v>0</v>
      </c>
      <c r="Y557" s="105">
        <v>0</v>
      </c>
      <c r="Z557" s="105">
        <v>0</v>
      </c>
      <c r="AA557" s="105">
        <v>0</v>
      </c>
      <c r="AB557" s="105">
        <v>0</v>
      </c>
    </row>
    <row r="558" spans="2:30" x14ac:dyDescent="0.2">
      <c r="B558" s="128" t="s">
        <v>102</v>
      </c>
      <c r="C558" s="128"/>
      <c r="D558" s="128"/>
      <c r="E558" s="128"/>
      <c r="F558" s="130"/>
      <c r="G558" s="130"/>
      <c r="H558" s="130" t="s">
        <v>93</v>
      </c>
      <c r="I558" s="105">
        <v>0</v>
      </c>
      <c r="J558" s="105">
        <v>0</v>
      </c>
      <c r="K558" s="105">
        <v>253</v>
      </c>
      <c r="L558" s="105">
        <v>3109</v>
      </c>
      <c r="M558" s="105">
        <v>5418</v>
      </c>
      <c r="N558" s="105">
        <v>1534</v>
      </c>
      <c r="O558" s="105">
        <v>0</v>
      </c>
      <c r="P558" s="105">
        <v>0</v>
      </c>
      <c r="Q558" s="105">
        <v>0</v>
      </c>
      <c r="R558" s="105">
        <v>0</v>
      </c>
      <c r="S558" s="105">
        <v>0</v>
      </c>
      <c r="T558" s="105">
        <v>0</v>
      </c>
      <c r="U558" s="105">
        <v>0</v>
      </c>
      <c r="V558" s="105">
        <v>0</v>
      </c>
      <c r="W558" s="105">
        <v>0</v>
      </c>
      <c r="X558" s="105">
        <v>0</v>
      </c>
      <c r="Y558" s="105">
        <v>0</v>
      </c>
      <c r="Z558" s="105">
        <v>0</v>
      </c>
      <c r="AA558" s="105">
        <v>0</v>
      </c>
      <c r="AB558" s="105">
        <v>0</v>
      </c>
    </row>
    <row r="559" spans="2:30" x14ac:dyDescent="0.2">
      <c r="B559" s="128" t="s">
        <v>103</v>
      </c>
      <c r="C559" s="128"/>
      <c r="D559" s="128"/>
      <c r="E559" s="128"/>
      <c r="F559" s="130"/>
      <c r="G559" s="130"/>
      <c r="H559" s="130" t="s">
        <v>93</v>
      </c>
      <c r="I559" s="105">
        <v>0</v>
      </c>
      <c r="J559" s="105">
        <v>0</v>
      </c>
      <c r="K559" s="105">
        <v>253</v>
      </c>
      <c r="L559" s="105">
        <v>3109</v>
      </c>
      <c r="M559" s="105">
        <v>5418</v>
      </c>
      <c r="N559" s="105">
        <v>1534</v>
      </c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0</v>
      </c>
      <c r="U559" s="105">
        <v>0</v>
      </c>
      <c r="V559" s="105">
        <v>0</v>
      </c>
      <c r="W559" s="105">
        <v>0</v>
      </c>
      <c r="X559" s="105">
        <v>0</v>
      </c>
      <c r="Y559" s="105">
        <v>0</v>
      </c>
      <c r="Z559" s="105">
        <v>0</v>
      </c>
      <c r="AA559" s="105">
        <v>0</v>
      </c>
      <c r="AB559" s="105">
        <v>0</v>
      </c>
    </row>
    <row r="560" spans="2:30" x14ac:dyDescent="0.2">
      <c r="B560" s="128" t="s">
        <v>104</v>
      </c>
      <c r="C560" s="128"/>
      <c r="D560" s="128"/>
      <c r="E560" s="128"/>
      <c r="F560" s="130"/>
      <c r="G560" s="130"/>
      <c r="H560" s="130" t="s">
        <v>93</v>
      </c>
      <c r="I560" s="105">
        <v>0</v>
      </c>
      <c r="J560" s="105">
        <v>0</v>
      </c>
      <c r="K560" s="105">
        <v>253</v>
      </c>
      <c r="L560" s="105">
        <v>1679</v>
      </c>
      <c r="M560" s="105">
        <v>0</v>
      </c>
      <c r="N560" s="105">
        <v>0</v>
      </c>
      <c r="O560" s="105">
        <v>0</v>
      </c>
      <c r="P560" s="105">
        <v>0</v>
      </c>
      <c r="Q560" s="105">
        <v>0</v>
      </c>
      <c r="R560" s="105">
        <v>0</v>
      </c>
      <c r="S560" s="105">
        <v>0</v>
      </c>
      <c r="T560" s="105">
        <v>0</v>
      </c>
      <c r="U560" s="105">
        <v>0</v>
      </c>
      <c r="V560" s="105">
        <v>0</v>
      </c>
      <c r="W560" s="105">
        <v>0</v>
      </c>
      <c r="X560" s="105">
        <v>0</v>
      </c>
      <c r="Y560" s="105">
        <v>0</v>
      </c>
      <c r="Z560" s="105">
        <v>0</v>
      </c>
      <c r="AA560" s="105">
        <v>0</v>
      </c>
      <c r="AB560" s="105">
        <v>0</v>
      </c>
    </row>
    <row r="561" spans="2:28" x14ac:dyDescent="0.2">
      <c r="B561" s="128" t="s">
        <v>105</v>
      </c>
      <c r="C561" s="128"/>
      <c r="D561" s="128"/>
      <c r="E561" s="128"/>
      <c r="F561" s="130"/>
      <c r="G561" s="130"/>
      <c r="H561" s="130" t="s">
        <v>93</v>
      </c>
      <c r="I561" s="105" t="s">
        <v>190</v>
      </c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</row>
    <row r="562" spans="2:28" x14ac:dyDescent="0.2">
      <c r="B562" s="128" t="s">
        <v>106</v>
      </c>
      <c r="C562" s="128"/>
      <c r="D562" s="128"/>
      <c r="E562" s="128"/>
      <c r="F562" s="130"/>
      <c r="G562" s="130"/>
      <c r="H562" s="130" t="s">
        <v>93</v>
      </c>
      <c r="I562" s="105">
        <v>0</v>
      </c>
      <c r="J562" s="105">
        <v>0</v>
      </c>
      <c r="K562" s="105">
        <v>253</v>
      </c>
      <c r="L562" s="105">
        <v>1679</v>
      </c>
      <c r="M562" s="105">
        <v>0</v>
      </c>
      <c r="N562" s="105">
        <v>0</v>
      </c>
      <c r="O562" s="105">
        <v>0</v>
      </c>
      <c r="P562" s="105">
        <v>0</v>
      </c>
      <c r="Q562" s="105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0</v>
      </c>
      <c r="AA562" s="105">
        <v>0</v>
      </c>
      <c r="AB562" s="105">
        <v>0</v>
      </c>
    </row>
    <row r="563" spans="2:28" x14ac:dyDescent="0.2">
      <c r="B563" s="131" t="s">
        <v>119</v>
      </c>
      <c r="C563" s="128"/>
      <c r="D563" s="128"/>
      <c r="E563" s="128"/>
      <c r="F563" s="130"/>
      <c r="G563" s="130"/>
      <c r="H563" s="130" t="s">
        <v>93</v>
      </c>
      <c r="I563" s="105" t="s">
        <v>190</v>
      </c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</row>
    <row r="564" spans="2:28" x14ac:dyDescent="0.2">
      <c r="B564" s="131" t="s">
        <v>120</v>
      </c>
      <c r="C564" s="128"/>
      <c r="D564" s="128"/>
      <c r="E564" s="128"/>
      <c r="F564" s="130"/>
      <c r="G564" s="130"/>
      <c r="H564" s="130" t="s">
        <v>93</v>
      </c>
      <c r="I564" s="105" t="s">
        <v>190</v>
      </c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</row>
    <row r="565" spans="2:28" x14ac:dyDescent="0.2">
      <c r="B565" s="131" t="s">
        <v>161</v>
      </c>
      <c r="C565" s="128"/>
      <c r="D565" s="128"/>
      <c r="E565" s="128"/>
      <c r="F565" s="130"/>
      <c r="G565" s="130"/>
      <c r="H565" s="130" t="s">
        <v>93</v>
      </c>
      <c r="I565" s="105" t="s">
        <v>190</v>
      </c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6695C-C48A-44E4-8319-C74EB3417334}">
  <sheetPr>
    <tabColor rgb="FFE0D4A4"/>
  </sheetPr>
  <dimension ref="B1:AC29"/>
  <sheetViews>
    <sheetView zoomScale="70" zoomScaleNormal="70" workbookViewId="0">
      <selection activeCell="B2" sqref="B2"/>
    </sheetView>
  </sheetViews>
  <sheetFormatPr defaultRowHeight="14.25" x14ac:dyDescent="0.2"/>
  <cols>
    <col min="2" max="2" width="42.75" customWidth="1"/>
    <col min="3" max="3" width="11.125" style="97" customWidth="1"/>
    <col min="4" max="4" width="10" customWidth="1"/>
    <col min="5" max="5" width="44.875" customWidth="1"/>
    <col min="6" max="6" width="13.625" customWidth="1"/>
    <col min="7" max="7" width="12.25" customWidth="1"/>
    <col min="8" max="8" width="12.25" style="100" customWidth="1"/>
    <col min="9" max="9" width="8.625" style="100"/>
    <col min="10" max="14" width="8.875" customWidth="1"/>
    <col min="15" max="18" width="9.75" customWidth="1"/>
    <col min="19" max="23" width="10.875" customWidth="1"/>
    <col min="24" max="28" width="11.5" customWidth="1"/>
    <col min="29" max="29" width="12.25" customWidth="1"/>
  </cols>
  <sheetData>
    <row r="1" spans="2:29" s="200" customFormat="1" x14ac:dyDescent="0.2"/>
    <row r="2" spans="2:29" s="207" customFormat="1" ht="20.25" x14ac:dyDescent="0.3">
      <c r="B2" s="205" t="s">
        <v>195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</row>
    <row r="3" spans="2:29" s="207" customFormat="1" x14ac:dyDescent="0.2"/>
    <row r="4" spans="2:29" ht="15.75" x14ac:dyDescent="0.25">
      <c r="F4" s="215" t="s">
        <v>138</v>
      </c>
      <c r="G4" s="215"/>
      <c r="H4" s="215"/>
      <c r="J4" s="104" t="s">
        <v>97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</row>
    <row r="5" spans="2:29" ht="15.75" x14ac:dyDescent="0.25">
      <c r="B5" s="133" t="s">
        <v>147</v>
      </c>
      <c r="C5" s="133" t="s">
        <v>137</v>
      </c>
      <c r="D5" s="133" t="s">
        <v>130</v>
      </c>
      <c r="E5" s="133" t="s">
        <v>131</v>
      </c>
      <c r="F5" s="133" t="s">
        <v>141</v>
      </c>
      <c r="G5" s="133" t="s">
        <v>139</v>
      </c>
      <c r="H5" s="133" t="s">
        <v>140</v>
      </c>
      <c r="J5" s="33">
        <f>FirstYear</f>
        <v>2023</v>
      </c>
      <c r="K5" s="33">
        <f>J5+1</f>
        <v>2024</v>
      </c>
      <c r="L5" s="33">
        <f t="shared" ref="L5:AC5" si="0">K5+1</f>
        <v>2025</v>
      </c>
      <c r="M5" s="33">
        <f t="shared" si="0"/>
        <v>2026</v>
      </c>
      <c r="N5" s="33">
        <f t="shared" si="0"/>
        <v>2027</v>
      </c>
      <c r="O5" s="33">
        <f t="shared" si="0"/>
        <v>2028</v>
      </c>
      <c r="P5" s="33">
        <f t="shared" si="0"/>
        <v>2029</v>
      </c>
      <c r="Q5" s="33">
        <f t="shared" si="0"/>
        <v>2030</v>
      </c>
      <c r="R5" s="33">
        <f t="shared" si="0"/>
        <v>2031</v>
      </c>
      <c r="S5" s="33">
        <f t="shared" si="0"/>
        <v>2032</v>
      </c>
      <c r="T5" s="33">
        <f t="shared" si="0"/>
        <v>2033</v>
      </c>
      <c r="U5" s="33">
        <f t="shared" si="0"/>
        <v>2034</v>
      </c>
      <c r="V5" s="33">
        <f t="shared" si="0"/>
        <v>2035</v>
      </c>
      <c r="W5" s="33">
        <f t="shared" si="0"/>
        <v>2036</v>
      </c>
      <c r="X5" s="33">
        <f t="shared" si="0"/>
        <v>2037</v>
      </c>
      <c r="Y5" s="33">
        <f t="shared" si="0"/>
        <v>2038</v>
      </c>
      <c r="Z5" s="33">
        <f t="shared" si="0"/>
        <v>2039</v>
      </c>
      <c r="AA5" s="33">
        <f t="shared" si="0"/>
        <v>2040</v>
      </c>
      <c r="AB5" s="33">
        <f t="shared" si="0"/>
        <v>2041</v>
      </c>
      <c r="AC5" s="33">
        <f t="shared" si="0"/>
        <v>2042</v>
      </c>
    </row>
    <row r="6" spans="2:29" x14ac:dyDescent="0.2">
      <c r="B6" s="119" t="s">
        <v>132</v>
      </c>
      <c r="C6" s="119">
        <v>2027</v>
      </c>
      <c r="D6" s="119">
        <v>1</v>
      </c>
      <c r="E6" s="119">
        <v>125000</v>
      </c>
      <c r="F6" s="120">
        <f>PMT(Results!G$4,'Line 969 costs'!$B$14,'Line 969 costs'!$E6)</f>
        <v>-7790.0429200797407</v>
      </c>
      <c r="G6" s="120">
        <f>PMT(Results!H$4,'Line 969 costs'!$B$14,'Line 969 costs'!$E6)</f>
        <v>-9925.0392253716782</v>
      </c>
      <c r="H6" s="120">
        <f>PMT(Results!I$4,'Line 969 costs'!$B$14,'Line 969 costs'!$E6)</f>
        <v>-4537.4740238868053</v>
      </c>
      <c r="J6" s="121"/>
      <c r="K6" s="121"/>
      <c r="L6" s="121"/>
      <c r="M6" s="121"/>
      <c r="N6" s="121">
        <f>$F$6</f>
        <v>-7790.0429200797407</v>
      </c>
      <c r="O6" s="121">
        <f>$F$6</f>
        <v>-7790.0429200797407</v>
      </c>
      <c r="P6" s="121">
        <f t="shared" ref="P6:AC6" si="1">$F$6</f>
        <v>-7790.0429200797407</v>
      </c>
      <c r="Q6" s="121">
        <f t="shared" si="1"/>
        <v>-7790.0429200797407</v>
      </c>
      <c r="R6" s="121">
        <f t="shared" si="1"/>
        <v>-7790.0429200797407</v>
      </c>
      <c r="S6" s="121">
        <f t="shared" si="1"/>
        <v>-7790.0429200797407</v>
      </c>
      <c r="T6" s="121">
        <f t="shared" si="1"/>
        <v>-7790.0429200797407</v>
      </c>
      <c r="U6" s="121">
        <f t="shared" si="1"/>
        <v>-7790.0429200797407</v>
      </c>
      <c r="V6" s="121">
        <f t="shared" si="1"/>
        <v>-7790.0429200797407</v>
      </c>
      <c r="W6" s="121">
        <f t="shared" si="1"/>
        <v>-7790.0429200797407</v>
      </c>
      <c r="X6" s="121">
        <f t="shared" si="1"/>
        <v>-7790.0429200797407</v>
      </c>
      <c r="Y6" s="121">
        <f t="shared" si="1"/>
        <v>-7790.0429200797407</v>
      </c>
      <c r="Z6" s="121">
        <f t="shared" si="1"/>
        <v>-7790.0429200797407</v>
      </c>
      <c r="AA6" s="121">
        <f t="shared" si="1"/>
        <v>-7790.0429200797407</v>
      </c>
      <c r="AB6" s="121">
        <f t="shared" si="1"/>
        <v>-7790.0429200797407</v>
      </c>
      <c r="AC6" s="121">
        <f t="shared" si="1"/>
        <v>-7790.0429200797407</v>
      </c>
    </row>
    <row r="7" spans="2:29" x14ac:dyDescent="0.2">
      <c r="B7" s="119" t="s">
        <v>133</v>
      </c>
      <c r="C7" s="119">
        <v>2031</v>
      </c>
      <c r="D7" s="119">
        <v>6</v>
      </c>
      <c r="E7" s="119">
        <v>750000</v>
      </c>
      <c r="F7" s="120">
        <f>PMT(Results!G$4,'Line 969 costs'!$B$14,'Line 969 costs'!$E7)</f>
        <v>-46740.257520478452</v>
      </c>
      <c r="G7" s="120">
        <f>PMT(Results!H$4,'Line 969 costs'!$B$14,'Line 969 costs'!$E7)</f>
        <v>-59550.235352230069</v>
      </c>
      <c r="H7" s="120">
        <f>PMT(Results!I$4,'Line 969 costs'!$B$14,'Line 969 costs'!$E7)</f>
        <v>-27224.844143320828</v>
      </c>
      <c r="J7" s="121"/>
      <c r="K7" s="121"/>
      <c r="L7" s="121"/>
      <c r="M7" s="121"/>
      <c r="N7" s="121"/>
      <c r="O7" s="121"/>
      <c r="P7" s="121"/>
      <c r="Q7" s="121"/>
      <c r="R7" s="121">
        <f>$F$7</f>
        <v>-46740.257520478452</v>
      </c>
      <c r="S7" s="121">
        <f>$F$7</f>
        <v>-46740.257520478452</v>
      </c>
      <c r="T7" s="121">
        <f t="shared" ref="T7:AC7" si="2">$F$7</f>
        <v>-46740.257520478452</v>
      </c>
      <c r="U7" s="121">
        <f t="shared" si="2"/>
        <v>-46740.257520478452</v>
      </c>
      <c r="V7" s="121">
        <f t="shared" si="2"/>
        <v>-46740.257520478452</v>
      </c>
      <c r="W7" s="121">
        <f t="shared" si="2"/>
        <v>-46740.257520478452</v>
      </c>
      <c r="X7" s="121">
        <f t="shared" si="2"/>
        <v>-46740.257520478452</v>
      </c>
      <c r="Y7" s="121">
        <f t="shared" si="2"/>
        <v>-46740.257520478452</v>
      </c>
      <c r="Z7" s="121">
        <f t="shared" si="2"/>
        <v>-46740.257520478452</v>
      </c>
      <c r="AA7" s="121">
        <f t="shared" si="2"/>
        <v>-46740.257520478452</v>
      </c>
      <c r="AB7" s="121">
        <f t="shared" si="2"/>
        <v>-46740.257520478452</v>
      </c>
      <c r="AC7" s="121">
        <f t="shared" si="2"/>
        <v>-46740.257520478452</v>
      </c>
    </row>
    <row r="8" spans="2:29" x14ac:dyDescent="0.2">
      <c r="B8" s="119" t="s">
        <v>134</v>
      </c>
      <c r="C8" s="119">
        <v>2036</v>
      </c>
      <c r="D8" s="119">
        <v>11</v>
      </c>
      <c r="E8" s="119">
        <v>1375000</v>
      </c>
      <c r="F8" s="120">
        <f>PMT(Results!G$4,'Line 969 costs'!$B$14,'Line 969 costs'!$E8)</f>
        <v>-85690.472120877152</v>
      </c>
      <c r="G8" s="120">
        <f>PMT(Results!H$4,'Line 969 costs'!$B$14,'Line 969 costs'!$E8)</f>
        <v>-109175.43147908845</v>
      </c>
      <c r="H8" s="120">
        <f>PMT(Results!I$4,'Line 969 costs'!$B$14,'Line 969 costs'!$E8)</f>
        <v>-49912.214262754853</v>
      </c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>
        <f t="shared" ref="W8:AC8" si="3">$F$8</f>
        <v>-85690.472120877152</v>
      </c>
      <c r="X8" s="121">
        <f t="shared" si="3"/>
        <v>-85690.472120877152</v>
      </c>
      <c r="Y8" s="121">
        <f t="shared" si="3"/>
        <v>-85690.472120877152</v>
      </c>
      <c r="Z8" s="121">
        <f t="shared" si="3"/>
        <v>-85690.472120877152</v>
      </c>
      <c r="AA8" s="121">
        <f t="shared" si="3"/>
        <v>-85690.472120877152</v>
      </c>
      <c r="AB8" s="121">
        <f t="shared" si="3"/>
        <v>-85690.472120877152</v>
      </c>
      <c r="AC8" s="121">
        <f t="shared" si="3"/>
        <v>-85690.472120877152</v>
      </c>
    </row>
    <row r="9" spans="2:29" x14ac:dyDescent="0.2">
      <c r="B9" s="119" t="s">
        <v>135</v>
      </c>
      <c r="C9" s="119">
        <v>2041</v>
      </c>
      <c r="D9" s="119">
        <v>29</v>
      </c>
      <c r="E9" s="119">
        <v>3625000</v>
      </c>
      <c r="F9" s="120">
        <f>PMT(Results!G$4,'Line 969 costs'!$B$14,'Line 969 costs'!$E9)</f>
        <v>-225911.24468231251</v>
      </c>
      <c r="G9" s="120">
        <f>PMT(Results!H$4,'Line 969 costs'!$B$14,'Line 969 costs'!$E9)</f>
        <v>-287826.13753577863</v>
      </c>
      <c r="H9" s="120">
        <f>PMT(Results!I$4,'Line 969 costs'!$B$14,'Line 969 costs'!$E9)</f>
        <v>-131586.74669271734</v>
      </c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>
        <f>$F$9</f>
        <v>-225911.24468231251</v>
      </c>
      <c r="AC9" s="121">
        <f>$F$9</f>
        <v>-225911.24468231251</v>
      </c>
    </row>
    <row r="10" spans="2:29" x14ac:dyDescent="0.2">
      <c r="B10" s="119" t="s">
        <v>136</v>
      </c>
      <c r="C10" s="119">
        <v>2045</v>
      </c>
      <c r="D10" s="119">
        <v>19</v>
      </c>
      <c r="E10" s="119">
        <v>2375000</v>
      </c>
      <c r="F10" s="120">
        <f>PMT(Results!G$4,'Line 969 costs'!$B$14,'Line 969 costs'!$E10)</f>
        <v>-148010.81548151511</v>
      </c>
      <c r="G10" s="120">
        <f>PMT(Results!H$4,'Line 969 costs'!$B$14,'Line 969 costs'!$E10)</f>
        <v>-188575.74528206189</v>
      </c>
      <c r="H10" s="120">
        <f>PMT(Results!I$4,'Line 969 costs'!$B$14,'Line 969 costs'!$E10)</f>
        <v>-86212.006453849288</v>
      </c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</row>
    <row r="11" spans="2:29" x14ac:dyDescent="0.2">
      <c r="B11" s="119" t="s">
        <v>145</v>
      </c>
      <c r="C11" s="119"/>
      <c r="D11" s="119">
        <f>SUM(D6:D10)</f>
        <v>66</v>
      </c>
      <c r="E11" s="119">
        <f>SUM(E6:E10)</f>
        <v>8250000</v>
      </c>
      <c r="F11" s="120">
        <f>PMT(Results!G$4,'Line 969 costs'!$B$14,'Line 969 costs'!$E11)</f>
        <v>-514142.83272526297</v>
      </c>
      <c r="G11" s="120">
        <f>PMT(Results!H$4,'Line 969 costs'!$B$14,'Line 969 costs'!$E11)</f>
        <v>-655052.58887453063</v>
      </c>
      <c r="H11" s="120">
        <f>PMT(Results!I$4,'Line 969 costs'!$B$14,'Line 969 costs'!$E11)</f>
        <v>-299473.28557652916</v>
      </c>
      <c r="J11" s="121">
        <f>SUM(J6:J10)*-1</f>
        <v>0</v>
      </c>
      <c r="K11" s="121">
        <f t="shared" ref="K11:AC11" si="4">SUM(K6:K10)*-1</f>
        <v>0</v>
      </c>
      <c r="L11" s="121">
        <f t="shared" si="4"/>
        <v>0</v>
      </c>
      <c r="M11" s="121">
        <f t="shared" si="4"/>
        <v>0</v>
      </c>
      <c r="N11" s="121">
        <f t="shared" si="4"/>
        <v>7790.0429200797407</v>
      </c>
      <c r="O11" s="121">
        <f t="shared" si="4"/>
        <v>7790.0429200797407</v>
      </c>
      <c r="P11" s="121">
        <f t="shared" si="4"/>
        <v>7790.0429200797407</v>
      </c>
      <c r="Q11" s="121">
        <f t="shared" si="4"/>
        <v>7790.0429200797407</v>
      </c>
      <c r="R11" s="121">
        <f t="shared" si="4"/>
        <v>54530.300440558189</v>
      </c>
      <c r="S11" s="121">
        <f t="shared" si="4"/>
        <v>54530.300440558189</v>
      </c>
      <c r="T11" s="121">
        <f t="shared" si="4"/>
        <v>54530.300440558189</v>
      </c>
      <c r="U11" s="121">
        <f t="shared" si="4"/>
        <v>54530.300440558189</v>
      </c>
      <c r="V11" s="121">
        <f t="shared" si="4"/>
        <v>54530.300440558189</v>
      </c>
      <c r="W11" s="121">
        <f t="shared" si="4"/>
        <v>140220.77256143535</v>
      </c>
      <c r="X11" s="121">
        <f t="shared" si="4"/>
        <v>140220.77256143535</v>
      </c>
      <c r="Y11" s="121">
        <f t="shared" si="4"/>
        <v>140220.77256143535</v>
      </c>
      <c r="Z11" s="121">
        <f t="shared" si="4"/>
        <v>140220.77256143535</v>
      </c>
      <c r="AA11" s="121">
        <f t="shared" si="4"/>
        <v>140220.77256143535</v>
      </c>
      <c r="AB11" s="121">
        <f t="shared" si="4"/>
        <v>366132.01724374783</v>
      </c>
      <c r="AC11" s="121">
        <f t="shared" si="4"/>
        <v>366132.01724374783</v>
      </c>
    </row>
    <row r="12" spans="2:29" s="200" customFormat="1" x14ac:dyDescent="0.2"/>
    <row r="13" spans="2:29" ht="15.75" x14ac:dyDescent="0.25">
      <c r="B13" s="133" t="s">
        <v>142</v>
      </c>
      <c r="J13" s="104" t="s">
        <v>70</v>
      </c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</row>
    <row r="14" spans="2:29" ht="15.75" x14ac:dyDescent="0.25">
      <c r="B14" s="80">
        <v>40</v>
      </c>
      <c r="J14" s="33">
        <f>FirstYear</f>
        <v>2023</v>
      </c>
      <c r="K14" s="33">
        <f t="shared" ref="K14:AC14" si="5">J14+1</f>
        <v>2024</v>
      </c>
      <c r="L14" s="33">
        <f t="shared" si="5"/>
        <v>2025</v>
      </c>
      <c r="M14" s="33">
        <f t="shared" si="5"/>
        <v>2026</v>
      </c>
      <c r="N14" s="33">
        <f t="shared" si="5"/>
        <v>2027</v>
      </c>
      <c r="O14" s="33">
        <f t="shared" si="5"/>
        <v>2028</v>
      </c>
      <c r="P14" s="33">
        <f t="shared" si="5"/>
        <v>2029</v>
      </c>
      <c r="Q14" s="33">
        <f t="shared" si="5"/>
        <v>2030</v>
      </c>
      <c r="R14" s="33">
        <f t="shared" si="5"/>
        <v>2031</v>
      </c>
      <c r="S14" s="33">
        <f t="shared" si="5"/>
        <v>2032</v>
      </c>
      <c r="T14" s="33">
        <f t="shared" si="5"/>
        <v>2033</v>
      </c>
      <c r="U14" s="33">
        <f t="shared" si="5"/>
        <v>2034</v>
      </c>
      <c r="V14" s="33">
        <f t="shared" si="5"/>
        <v>2035</v>
      </c>
      <c r="W14" s="33">
        <f t="shared" si="5"/>
        <v>2036</v>
      </c>
      <c r="X14" s="33">
        <f t="shared" si="5"/>
        <v>2037</v>
      </c>
      <c r="Y14" s="33">
        <f t="shared" si="5"/>
        <v>2038</v>
      </c>
      <c r="Z14" s="33">
        <f t="shared" si="5"/>
        <v>2039</v>
      </c>
      <c r="AA14" s="33">
        <f t="shared" si="5"/>
        <v>2040</v>
      </c>
      <c r="AB14" s="33">
        <f t="shared" si="5"/>
        <v>2041</v>
      </c>
      <c r="AC14" s="33">
        <f t="shared" si="5"/>
        <v>2042</v>
      </c>
    </row>
    <row r="15" spans="2:29" x14ac:dyDescent="0.2">
      <c r="J15" s="121"/>
      <c r="K15" s="121"/>
      <c r="L15" s="121"/>
      <c r="M15" s="121"/>
      <c r="N15" s="121">
        <f>$G$6</f>
        <v>-9925.0392253716782</v>
      </c>
      <c r="O15" s="121">
        <f>$G$6</f>
        <v>-9925.0392253716782</v>
      </c>
      <c r="P15" s="121">
        <f t="shared" ref="P15:AC15" si="6">$G$6</f>
        <v>-9925.0392253716782</v>
      </c>
      <c r="Q15" s="121">
        <f t="shared" si="6"/>
        <v>-9925.0392253716782</v>
      </c>
      <c r="R15" s="121">
        <f t="shared" si="6"/>
        <v>-9925.0392253716782</v>
      </c>
      <c r="S15" s="121">
        <f t="shared" si="6"/>
        <v>-9925.0392253716782</v>
      </c>
      <c r="T15" s="121">
        <f t="shared" si="6"/>
        <v>-9925.0392253716782</v>
      </c>
      <c r="U15" s="121">
        <f t="shared" si="6"/>
        <v>-9925.0392253716782</v>
      </c>
      <c r="V15" s="121">
        <f t="shared" si="6"/>
        <v>-9925.0392253716782</v>
      </c>
      <c r="W15" s="121">
        <f t="shared" si="6"/>
        <v>-9925.0392253716782</v>
      </c>
      <c r="X15" s="121">
        <f t="shared" si="6"/>
        <v>-9925.0392253716782</v>
      </c>
      <c r="Y15" s="121">
        <f t="shared" si="6"/>
        <v>-9925.0392253716782</v>
      </c>
      <c r="Z15" s="121">
        <f t="shared" si="6"/>
        <v>-9925.0392253716782</v>
      </c>
      <c r="AA15" s="121">
        <f t="shared" si="6"/>
        <v>-9925.0392253716782</v>
      </c>
      <c r="AB15" s="121">
        <f t="shared" si="6"/>
        <v>-9925.0392253716782</v>
      </c>
      <c r="AC15" s="121">
        <f t="shared" si="6"/>
        <v>-9925.0392253716782</v>
      </c>
    </row>
    <row r="16" spans="2:29" x14ac:dyDescent="0.2">
      <c r="J16" s="121"/>
      <c r="K16" s="121"/>
      <c r="L16" s="121"/>
      <c r="M16" s="121"/>
      <c r="N16" s="121"/>
      <c r="O16" s="121"/>
      <c r="P16" s="121"/>
      <c r="Q16" s="121"/>
      <c r="R16" s="121">
        <f>$G$7</f>
        <v>-59550.235352230069</v>
      </c>
      <c r="S16" s="121">
        <f>$G$7</f>
        <v>-59550.235352230069</v>
      </c>
      <c r="T16" s="121">
        <f t="shared" ref="T16:AC16" si="7">$G$7</f>
        <v>-59550.235352230069</v>
      </c>
      <c r="U16" s="121">
        <f t="shared" si="7"/>
        <v>-59550.235352230069</v>
      </c>
      <c r="V16" s="121">
        <f t="shared" si="7"/>
        <v>-59550.235352230069</v>
      </c>
      <c r="W16" s="121">
        <f t="shared" si="7"/>
        <v>-59550.235352230069</v>
      </c>
      <c r="X16" s="121">
        <f t="shared" si="7"/>
        <v>-59550.235352230069</v>
      </c>
      <c r="Y16" s="121">
        <f t="shared" si="7"/>
        <v>-59550.235352230069</v>
      </c>
      <c r="Z16" s="121">
        <f t="shared" si="7"/>
        <v>-59550.235352230069</v>
      </c>
      <c r="AA16" s="121">
        <f t="shared" si="7"/>
        <v>-59550.235352230069</v>
      </c>
      <c r="AB16" s="121">
        <f t="shared" si="7"/>
        <v>-59550.235352230069</v>
      </c>
      <c r="AC16" s="121">
        <f t="shared" si="7"/>
        <v>-59550.235352230069</v>
      </c>
    </row>
    <row r="17" spans="10:29" x14ac:dyDescent="0.2"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>
        <f t="shared" ref="W17:AC17" si="8">$G$8</f>
        <v>-109175.43147908845</v>
      </c>
      <c r="X17" s="121">
        <f t="shared" si="8"/>
        <v>-109175.43147908845</v>
      </c>
      <c r="Y17" s="121">
        <f t="shared" si="8"/>
        <v>-109175.43147908845</v>
      </c>
      <c r="Z17" s="121">
        <f t="shared" si="8"/>
        <v>-109175.43147908845</v>
      </c>
      <c r="AA17" s="121">
        <f t="shared" si="8"/>
        <v>-109175.43147908845</v>
      </c>
      <c r="AB17" s="121">
        <f t="shared" si="8"/>
        <v>-109175.43147908845</v>
      </c>
      <c r="AC17" s="121">
        <f t="shared" si="8"/>
        <v>-109175.43147908845</v>
      </c>
    </row>
    <row r="18" spans="10:29" x14ac:dyDescent="0.2"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>
        <f>$G$9</f>
        <v>-287826.13753577863</v>
      </c>
      <c r="AC18" s="121">
        <f>$G$9</f>
        <v>-287826.13753577863</v>
      </c>
    </row>
    <row r="19" spans="10:29" x14ac:dyDescent="0.2"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</row>
    <row r="20" spans="10:29" x14ac:dyDescent="0.2">
      <c r="J20" s="121">
        <f>SUM(J15:J19)*-1</f>
        <v>0</v>
      </c>
      <c r="K20" s="121">
        <f t="shared" ref="K20:AC20" si="9">SUM(K15:K19)*-1</f>
        <v>0</v>
      </c>
      <c r="L20" s="121">
        <f t="shared" si="9"/>
        <v>0</v>
      </c>
      <c r="M20" s="121">
        <f t="shared" si="9"/>
        <v>0</v>
      </c>
      <c r="N20" s="121">
        <f t="shared" si="9"/>
        <v>9925.0392253716782</v>
      </c>
      <c r="O20" s="121">
        <f t="shared" si="9"/>
        <v>9925.0392253716782</v>
      </c>
      <c r="P20" s="121">
        <f t="shared" si="9"/>
        <v>9925.0392253716782</v>
      </c>
      <c r="Q20" s="121">
        <f t="shared" si="9"/>
        <v>9925.0392253716782</v>
      </c>
      <c r="R20" s="121">
        <f t="shared" si="9"/>
        <v>69475.274577601755</v>
      </c>
      <c r="S20" s="121">
        <f t="shared" si="9"/>
        <v>69475.274577601755</v>
      </c>
      <c r="T20" s="121">
        <f t="shared" si="9"/>
        <v>69475.274577601755</v>
      </c>
      <c r="U20" s="121">
        <f t="shared" si="9"/>
        <v>69475.274577601755</v>
      </c>
      <c r="V20" s="121">
        <f t="shared" si="9"/>
        <v>69475.274577601755</v>
      </c>
      <c r="W20" s="121">
        <f t="shared" si="9"/>
        <v>178650.70605669019</v>
      </c>
      <c r="X20" s="121">
        <f t="shared" si="9"/>
        <v>178650.70605669019</v>
      </c>
      <c r="Y20" s="121">
        <f t="shared" si="9"/>
        <v>178650.70605669019</v>
      </c>
      <c r="Z20" s="121">
        <f t="shared" si="9"/>
        <v>178650.70605669019</v>
      </c>
      <c r="AA20" s="121">
        <f t="shared" si="9"/>
        <v>178650.70605669019</v>
      </c>
      <c r="AB20" s="121">
        <f t="shared" si="9"/>
        <v>466476.84359246882</v>
      </c>
      <c r="AC20" s="121">
        <f t="shared" si="9"/>
        <v>466476.84359246882</v>
      </c>
    </row>
    <row r="21" spans="10:29" s="200" customFormat="1" x14ac:dyDescent="0.2"/>
    <row r="22" spans="10:29" ht="15.75" x14ac:dyDescent="0.25">
      <c r="J22" s="104" t="s">
        <v>128</v>
      </c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</row>
    <row r="23" spans="10:29" ht="15" x14ac:dyDescent="0.25">
      <c r="J23" s="33">
        <f>FirstYear</f>
        <v>2023</v>
      </c>
      <c r="K23" s="33">
        <f t="shared" ref="K23:AC23" si="10">J23+1</f>
        <v>2024</v>
      </c>
      <c r="L23" s="33">
        <f t="shared" si="10"/>
        <v>2025</v>
      </c>
      <c r="M23" s="33">
        <f t="shared" si="10"/>
        <v>2026</v>
      </c>
      <c r="N23" s="33">
        <f t="shared" si="10"/>
        <v>2027</v>
      </c>
      <c r="O23" s="33">
        <f t="shared" si="10"/>
        <v>2028</v>
      </c>
      <c r="P23" s="33">
        <f t="shared" si="10"/>
        <v>2029</v>
      </c>
      <c r="Q23" s="33">
        <f t="shared" si="10"/>
        <v>2030</v>
      </c>
      <c r="R23" s="33">
        <f t="shared" si="10"/>
        <v>2031</v>
      </c>
      <c r="S23" s="33">
        <f t="shared" si="10"/>
        <v>2032</v>
      </c>
      <c r="T23" s="33">
        <f t="shared" si="10"/>
        <v>2033</v>
      </c>
      <c r="U23" s="33">
        <f t="shared" si="10"/>
        <v>2034</v>
      </c>
      <c r="V23" s="33">
        <f t="shared" si="10"/>
        <v>2035</v>
      </c>
      <c r="W23" s="33">
        <f t="shared" si="10"/>
        <v>2036</v>
      </c>
      <c r="X23" s="33">
        <f t="shared" si="10"/>
        <v>2037</v>
      </c>
      <c r="Y23" s="33">
        <f t="shared" si="10"/>
        <v>2038</v>
      </c>
      <c r="Z23" s="33">
        <f t="shared" si="10"/>
        <v>2039</v>
      </c>
      <c r="AA23" s="33">
        <f t="shared" si="10"/>
        <v>2040</v>
      </c>
      <c r="AB23" s="33">
        <f t="shared" si="10"/>
        <v>2041</v>
      </c>
      <c r="AC23" s="33">
        <f t="shared" si="10"/>
        <v>2042</v>
      </c>
    </row>
    <row r="24" spans="10:29" x14ac:dyDescent="0.2">
      <c r="J24" s="121"/>
      <c r="K24" s="121"/>
      <c r="L24" s="121"/>
      <c r="M24" s="121"/>
      <c r="N24" s="121">
        <f>$H$6</f>
        <v>-4537.4740238868053</v>
      </c>
      <c r="O24" s="121">
        <f>$H$6</f>
        <v>-4537.4740238868053</v>
      </c>
      <c r="P24" s="121">
        <f t="shared" ref="P24:AC24" si="11">$H$6</f>
        <v>-4537.4740238868053</v>
      </c>
      <c r="Q24" s="121">
        <f t="shared" si="11"/>
        <v>-4537.4740238868053</v>
      </c>
      <c r="R24" s="121">
        <f t="shared" si="11"/>
        <v>-4537.4740238868053</v>
      </c>
      <c r="S24" s="121">
        <f t="shared" si="11"/>
        <v>-4537.4740238868053</v>
      </c>
      <c r="T24" s="121">
        <f t="shared" si="11"/>
        <v>-4537.4740238868053</v>
      </c>
      <c r="U24" s="121">
        <f t="shared" si="11"/>
        <v>-4537.4740238868053</v>
      </c>
      <c r="V24" s="121">
        <f t="shared" si="11"/>
        <v>-4537.4740238868053</v>
      </c>
      <c r="W24" s="121">
        <f t="shared" si="11"/>
        <v>-4537.4740238868053</v>
      </c>
      <c r="X24" s="121">
        <f t="shared" si="11"/>
        <v>-4537.4740238868053</v>
      </c>
      <c r="Y24" s="121">
        <f t="shared" si="11"/>
        <v>-4537.4740238868053</v>
      </c>
      <c r="Z24" s="121">
        <f t="shared" si="11"/>
        <v>-4537.4740238868053</v>
      </c>
      <c r="AA24" s="121">
        <f t="shared" si="11"/>
        <v>-4537.4740238868053</v>
      </c>
      <c r="AB24" s="121">
        <f t="shared" si="11"/>
        <v>-4537.4740238868053</v>
      </c>
      <c r="AC24" s="121">
        <f t="shared" si="11"/>
        <v>-4537.4740238868053</v>
      </c>
    </row>
    <row r="25" spans="10:29" x14ac:dyDescent="0.2">
      <c r="J25" s="121"/>
      <c r="K25" s="121"/>
      <c r="L25" s="121"/>
      <c r="M25" s="121"/>
      <c r="N25" s="121"/>
      <c r="O25" s="121"/>
      <c r="P25" s="121"/>
      <c r="Q25" s="121"/>
      <c r="R25" s="121">
        <f>$H$7</f>
        <v>-27224.844143320828</v>
      </c>
      <c r="S25" s="121">
        <f>$H$7</f>
        <v>-27224.844143320828</v>
      </c>
      <c r="T25" s="121">
        <f t="shared" ref="T25:AC25" si="12">$H$7</f>
        <v>-27224.844143320828</v>
      </c>
      <c r="U25" s="121">
        <f t="shared" si="12"/>
        <v>-27224.844143320828</v>
      </c>
      <c r="V25" s="121">
        <f t="shared" si="12"/>
        <v>-27224.844143320828</v>
      </c>
      <c r="W25" s="121">
        <f t="shared" si="12"/>
        <v>-27224.844143320828</v>
      </c>
      <c r="X25" s="121">
        <f t="shared" si="12"/>
        <v>-27224.844143320828</v>
      </c>
      <c r="Y25" s="121">
        <f t="shared" si="12"/>
        <v>-27224.844143320828</v>
      </c>
      <c r="Z25" s="121">
        <f t="shared" si="12"/>
        <v>-27224.844143320828</v>
      </c>
      <c r="AA25" s="121">
        <f t="shared" si="12"/>
        <v>-27224.844143320828</v>
      </c>
      <c r="AB25" s="121">
        <f t="shared" si="12"/>
        <v>-27224.844143320828</v>
      </c>
      <c r="AC25" s="121">
        <f t="shared" si="12"/>
        <v>-27224.844143320828</v>
      </c>
    </row>
    <row r="26" spans="10:29" x14ac:dyDescent="0.2"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>
        <f t="shared" ref="W26:AC26" si="13">$H$8</f>
        <v>-49912.214262754853</v>
      </c>
      <c r="X26" s="121">
        <f t="shared" si="13"/>
        <v>-49912.214262754853</v>
      </c>
      <c r="Y26" s="121">
        <f t="shared" si="13"/>
        <v>-49912.214262754853</v>
      </c>
      <c r="Z26" s="121">
        <f t="shared" si="13"/>
        <v>-49912.214262754853</v>
      </c>
      <c r="AA26" s="121">
        <f t="shared" si="13"/>
        <v>-49912.214262754853</v>
      </c>
      <c r="AB26" s="121">
        <f t="shared" si="13"/>
        <v>-49912.214262754853</v>
      </c>
      <c r="AC26" s="121">
        <f t="shared" si="13"/>
        <v>-49912.214262754853</v>
      </c>
    </row>
    <row r="27" spans="10:29" x14ac:dyDescent="0.2"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>
        <f>$H$9</f>
        <v>-131586.74669271734</v>
      </c>
      <c r="AC27" s="121">
        <f>$H$9</f>
        <v>-131586.74669271734</v>
      </c>
    </row>
    <row r="28" spans="10:29" x14ac:dyDescent="0.2"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</row>
    <row r="29" spans="10:29" x14ac:dyDescent="0.2">
      <c r="J29" s="121">
        <f>SUM(J24:J28)*-1</f>
        <v>0</v>
      </c>
      <c r="K29" s="121">
        <f t="shared" ref="K29:AC29" si="14">SUM(K24:K28)*-1</f>
        <v>0</v>
      </c>
      <c r="L29" s="121">
        <f t="shared" si="14"/>
        <v>0</v>
      </c>
      <c r="M29" s="121">
        <f t="shared" si="14"/>
        <v>0</v>
      </c>
      <c r="N29" s="121">
        <f t="shared" si="14"/>
        <v>4537.4740238868053</v>
      </c>
      <c r="O29" s="121">
        <f t="shared" si="14"/>
        <v>4537.4740238868053</v>
      </c>
      <c r="P29" s="121">
        <f t="shared" si="14"/>
        <v>4537.4740238868053</v>
      </c>
      <c r="Q29" s="121">
        <f t="shared" si="14"/>
        <v>4537.4740238868053</v>
      </c>
      <c r="R29" s="121">
        <f t="shared" si="14"/>
        <v>31762.318167207632</v>
      </c>
      <c r="S29" s="121">
        <f t="shared" si="14"/>
        <v>31762.318167207632</v>
      </c>
      <c r="T29" s="121">
        <f t="shared" si="14"/>
        <v>31762.318167207632</v>
      </c>
      <c r="U29" s="121">
        <f t="shared" si="14"/>
        <v>31762.318167207632</v>
      </c>
      <c r="V29" s="121">
        <f t="shared" si="14"/>
        <v>31762.318167207632</v>
      </c>
      <c r="W29" s="121">
        <f t="shared" si="14"/>
        <v>81674.532429962477</v>
      </c>
      <c r="X29" s="121">
        <f t="shared" si="14"/>
        <v>81674.532429962477</v>
      </c>
      <c r="Y29" s="121">
        <f t="shared" si="14"/>
        <v>81674.532429962477</v>
      </c>
      <c r="Z29" s="121">
        <f t="shared" si="14"/>
        <v>81674.532429962477</v>
      </c>
      <c r="AA29" s="121">
        <f t="shared" si="14"/>
        <v>81674.532429962477</v>
      </c>
      <c r="AB29" s="121">
        <f t="shared" si="14"/>
        <v>213261.27912267981</v>
      </c>
      <c r="AC29" s="121">
        <f t="shared" si="14"/>
        <v>213261.27912267981</v>
      </c>
    </row>
  </sheetData>
  <mergeCells count="1">
    <mergeCell ref="F4:H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3B88-027C-4133-B4DE-B775A89B8E2A}">
  <sheetPr>
    <tabColor theme="9"/>
  </sheetPr>
  <dimension ref="A2:AF433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2.625" style="10" customWidth="1"/>
    <col min="2" max="2" width="15.5" style="10" customWidth="1"/>
    <col min="3" max="3" width="12.625" style="10" customWidth="1"/>
    <col min="4" max="4" width="36.875" style="10" customWidth="1"/>
    <col min="5" max="5" width="15.875" style="10" customWidth="1"/>
    <col min="6" max="6" width="16.375" style="10" customWidth="1"/>
    <col min="7" max="7" width="13.375" style="62" customWidth="1"/>
    <col min="8" max="28" width="15.5" style="10" customWidth="1"/>
    <col min="29" max="29" width="18.375" style="10" customWidth="1"/>
    <col min="30" max="31" width="15.5" style="10" customWidth="1"/>
    <col min="32" max="32" width="16" style="10" customWidth="1"/>
    <col min="33" max="16384" width="8.625" style="10"/>
  </cols>
  <sheetData>
    <row r="2" spans="2:27" ht="15" x14ac:dyDescent="0.25">
      <c r="B2" s="63" t="s">
        <v>30</v>
      </c>
      <c r="C2" s="63"/>
      <c r="D2" s="63" t="s">
        <v>97</v>
      </c>
      <c r="E2" s="63"/>
      <c r="F2" s="64"/>
      <c r="G2" s="65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</row>
    <row r="4" spans="2:27" ht="15" x14ac:dyDescent="0.25">
      <c r="B4" s="29" t="s">
        <v>43</v>
      </c>
      <c r="C4" s="29"/>
      <c r="D4" s="9"/>
      <c r="E4" s="9"/>
      <c r="F4" s="30"/>
      <c r="G4" s="42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2:27" ht="15" x14ac:dyDescent="0.25">
      <c r="B5" s="31" t="s">
        <v>25</v>
      </c>
      <c r="C5" s="31"/>
      <c r="D5" s="31"/>
      <c r="E5" s="31"/>
      <c r="F5" s="32" t="s">
        <v>17</v>
      </c>
      <c r="G5" s="33" t="s">
        <v>44</v>
      </c>
      <c r="H5" s="33">
        <v>2023</v>
      </c>
      <c r="I5" s="33">
        <v>2024</v>
      </c>
      <c r="J5" s="33">
        <v>2025</v>
      </c>
      <c r="K5" s="33">
        <v>2026</v>
      </c>
      <c r="L5" s="33">
        <v>2027</v>
      </c>
      <c r="M5" s="33">
        <v>2028</v>
      </c>
      <c r="N5" s="33">
        <v>2029</v>
      </c>
      <c r="O5" s="33">
        <v>2030</v>
      </c>
      <c r="P5" s="33">
        <v>2031</v>
      </c>
      <c r="Q5" s="33">
        <v>2032</v>
      </c>
      <c r="R5" s="33">
        <v>2033</v>
      </c>
      <c r="S5" s="33">
        <v>2034</v>
      </c>
      <c r="T5" s="33">
        <v>2035</v>
      </c>
      <c r="U5" s="33">
        <v>2036</v>
      </c>
      <c r="V5" s="33">
        <v>2037</v>
      </c>
      <c r="W5" s="33">
        <v>2038</v>
      </c>
      <c r="X5" s="33">
        <v>2039</v>
      </c>
      <c r="Y5" s="33">
        <v>2040</v>
      </c>
      <c r="Z5" s="33">
        <v>2041</v>
      </c>
      <c r="AA5" s="33">
        <v>2042</v>
      </c>
    </row>
    <row r="6" spans="2:27" x14ac:dyDescent="0.2">
      <c r="B6" s="34" t="s">
        <v>98</v>
      </c>
      <c r="C6" s="34"/>
      <c r="D6" s="35"/>
      <c r="E6" s="35"/>
      <c r="F6" s="36" t="s">
        <v>26</v>
      </c>
      <c r="G6" s="43">
        <v>503939889.9156267</v>
      </c>
      <c r="H6" s="37">
        <v>-3206685.9702940285</v>
      </c>
      <c r="I6" s="37">
        <v>-12900039.289619526</v>
      </c>
      <c r="J6" s="37">
        <v>-67117200.621726424</v>
      </c>
      <c r="K6" s="37">
        <v>2895525.3298202902</v>
      </c>
      <c r="L6" s="37">
        <v>195994819.47768912</v>
      </c>
      <c r="M6" s="37">
        <v>219687881.76019967</v>
      </c>
      <c r="N6" s="37">
        <v>292895533.05969793</v>
      </c>
      <c r="O6" s="37">
        <v>-2738909.4483999996</v>
      </c>
      <c r="P6" s="37">
        <v>-2738909.4483999996</v>
      </c>
      <c r="Q6" s="37">
        <v>-2738909.4483999996</v>
      </c>
      <c r="R6" s="37">
        <v>-2738909.4483999996</v>
      </c>
      <c r="S6" s="37">
        <v>-2738909.4483999996</v>
      </c>
      <c r="T6" s="37">
        <v>-2738909.4483999996</v>
      </c>
      <c r="U6" s="37">
        <v>-2738909.4483999996</v>
      </c>
      <c r="V6" s="37">
        <v>-2738909.4483999996</v>
      </c>
      <c r="W6" s="37">
        <v>-2738909.4483999996</v>
      </c>
      <c r="X6" s="37">
        <v>-2738909.4483999996</v>
      </c>
      <c r="Y6" s="37">
        <v>-2738909.4483999996</v>
      </c>
      <c r="Z6" s="37">
        <v>-2738909.4483999996</v>
      </c>
      <c r="AA6" s="37">
        <v>153789901.96452856</v>
      </c>
    </row>
    <row r="7" spans="2:27" x14ac:dyDescent="0.2">
      <c r="B7" s="34" t="s">
        <v>99</v>
      </c>
      <c r="C7" s="34"/>
      <c r="D7" s="35"/>
      <c r="E7" s="35"/>
      <c r="F7" s="36" t="s">
        <v>26</v>
      </c>
      <c r="G7" s="43">
        <v>531938318.85778397</v>
      </c>
      <c r="H7" s="37">
        <v>-2476045.605460606</v>
      </c>
      <c r="I7" s="37">
        <v>-11876473.330656376</v>
      </c>
      <c r="J7" s="37">
        <v>-65427657.455899201</v>
      </c>
      <c r="K7" s="37">
        <v>89416799.329589918</v>
      </c>
      <c r="L7" s="37">
        <v>171741973.02870086</v>
      </c>
      <c r="M7" s="37">
        <v>203809665.343894</v>
      </c>
      <c r="N7" s="37">
        <v>254024732.25579846</v>
      </c>
      <c r="O7" s="37">
        <v>-2080216.0844000001</v>
      </c>
      <c r="P7" s="37">
        <v>-2080216.0844000001</v>
      </c>
      <c r="Q7" s="37">
        <v>-2080216.0844000001</v>
      </c>
      <c r="R7" s="37">
        <v>-2080216.0844000001</v>
      </c>
      <c r="S7" s="37">
        <v>-2080216.0844000001</v>
      </c>
      <c r="T7" s="37">
        <v>-2080216.0844000001</v>
      </c>
      <c r="U7" s="37">
        <v>-2080216.0844000001</v>
      </c>
      <c r="V7" s="37">
        <v>-2080216.0844000001</v>
      </c>
      <c r="W7" s="37">
        <v>-2080216.0844000001</v>
      </c>
      <c r="X7" s="37">
        <v>-2080216.0844000001</v>
      </c>
      <c r="Y7" s="37">
        <v>-2080216.0844000001</v>
      </c>
      <c r="Z7" s="37">
        <v>-2080216.0844000001</v>
      </c>
      <c r="AA7" s="37">
        <v>172864229.89665002</v>
      </c>
    </row>
    <row r="8" spans="2:27" x14ac:dyDescent="0.2">
      <c r="B8" s="34" t="s">
        <v>100</v>
      </c>
      <c r="C8" s="34"/>
      <c r="D8" s="35"/>
      <c r="E8" s="35"/>
      <c r="F8" s="36" t="s">
        <v>26</v>
      </c>
      <c r="G8" s="43">
        <v>242239119.95417613</v>
      </c>
      <c r="H8" s="37">
        <v>-853032.18063462048</v>
      </c>
      <c r="I8" s="37">
        <v>-4152329.8479135269</v>
      </c>
      <c r="J8" s="37">
        <v>-6074347.2332992908</v>
      </c>
      <c r="K8" s="37">
        <v>-14747405.777429948</v>
      </c>
      <c r="L8" s="37">
        <v>-82095669.747888103</v>
      </c>
      <c r="M8" s="37">
        <v>112319159.74627118</v>
      </c>
      <c r="N8" s="37">
        <v>294106897.91269034</v>
      </c>
      <c r="O8" s="37">
        <v>-1527544.7451468869</v>
      </c>
      <c r="P8" s="37">
        <v>-1527544.7451468869</v>
      </c>
      <c r="Q8" s="37">
        <v>-1527544.7451468869</v>
      </c>
      <c r="R8" s="37">
        <v>-1527544.7451468869</v>
      </c>
      <c r="S8" s="37">
        <v>-1527544.7451468869</v>
      </c>
      <c r="T8" s="37">
        <v>-1527544.7451468869</v>
      </c>
      <c r="U8" s="37">
        <v>-1527544.7451468869</v>
      </c>
      <c r="V8" s="37">
        <v>-1527544.7451468869</v>
      </c>
      <c r="W8" s="37">
        <v>-1527544.7451468869</v>
      </c>
      <c r="X8" s="37">
        <v>-1527544.7451468869</v>
      </c>
      <c r="Y8" s="37">
        <v>-1527544.7451468869</v>
      </c>
      <c r="Z8" s="37">
        <v>-1527544.7451468869</v>
      </c>
      <c r="AA8" s="37">
        <v>115113274.57557897</v>
      </c>
    </row>
    <row r="9" spans="2:27" x14ac:dyDescent="0.2">
      <c r="B9" s="34" t="s">
        <v>101</v>
      </c>
      <c r="C9" s="34"/>
      <c r="D9" s="35"/>
      <c r="E9" s="35"/>
      <c r="F9" s="36" t="s">
        <v>26</v>
      </c>
      <c r="G9" s="43">
        <v>227052073.84503528</v>
      </c>
      <c r="H9" s="37">
        <v>-1059318.6969831639</v>
      </c>
      <c r="I9" s="37">
        <v>-4160490.5938916295</v>
      </c>
      <c r="J9" s="37">
        <v>-7021259.2980115544</v>
      </c>
      <c r="K9" s="37">
        <v>-44162850.190071911</v>
      </c>
      <c r="L9" s="37">
        <v>-65610947.676401168</v>
      </c>
      <c r="M9" s="37">
        <v>113538523.49122748</v>
      </c>
      <c r="N9" s="37">
        <v>294463276.91285729</v>
      </c>
      <c r="O9" s="37">
        <v>-1171165.7449799203</v>
      </c>
      <c r="P9" s="37">
        <v>-1124425.4874594419</v>
      </c>
      <c r="Q9" s="37">
        <v>-1124425.4874594419</v>
      </c>
      <c r="R9" s="37">
        <v>-1124425.4874594419</v>
      </c>
      <c r="S9" s="37">
        <v>-1124425.4874594419</v>
      </c>
      <c r="T9" s="37">
        <v>-1124425.4874594419</v>
      </c>
      <c r="U9" s="37">
        <v>-1038735.0153385648</v>
      </c>
      <c r="V9" s="37">
        <v>-1038735.0153385648</v>
      </c>
      <c r="W9" s="37">
        <v>-1038735.0153385648</v>
      </c>
      <c r="X9" s="37">
        <v>-1038735.0153385648</v>
      </c>
      <c r="Y9" s="37">
        <v>-1038735.0153385648</v>
      </c>
      <c r="Z9" s="37">
        <v>-812823.77065625228</v>
      </c>
      <c r="AA9" s="37">
        <v>97499490.708350897</v>
      </c>
    </row>
    <row r="10" spans="2:27" x14ac:dyDescent="0.2">
      <c r="B10" s="34" t="s">
        <v>102</v>
      </c>
      <c r="C10" s="34"/>
      <c r="D10" s="35"/>
      <c r="E10" s="35"/>
      <c r="F10" s="36" t="s">
        <v>26</v>
      </c>
      <c r="G10" s="43">
        <v>211962726.56456152</v>
      </c>
      <c r="H10" s="37">
        <v>-853032.18063462048</v>
      </c>
      <c r="I10" s="37">
        <v>-4256168.8051002389</v>
      </c>
      <c r="J10" s="37">
        <v>-6353734.4871103223</v>
      </c>
      <c r="K10" s="37">
        <v>-15850330.525891611</v>
      </c>
      <c r="L10" s="37">
        <v>-116758134.07936776</v>
      </c>
      <c r="M10" s="37">
        <v>79938451.167799592</v>
      </c>
      <c r="N10" s="37">
        <v>304516948.44900101</v>
      </c>
      <c r="O10" s="37">
        <v>-1722136.6629468873</v>
      </c>
      <c r="P10" s="37">
        <v>-1722136.6629468873</v>
      </c>
      <c r="Q10" s="37">
        <v>-1722136.6629468873</v>
      </c>
      <c r="R10" s="37">
        <v>-1722136.6629468873</v>
      </c>
      <c r="S10" s="37">
        <v>-1722136.6629468873</v>
      </c>
      <c r="T10" s="37">
        <v>-1722136.6629468873</v>
      </c>
      <c r="U10" s="37">
        <v>-1722136.6629468873</v>
      </c>
      <c r="V10" s="37">
        <v>-1722136.6629468873</v>
      </c>
      <c r="W10" s="37">
        <v>-1722136.6629468873</v>
      </c>
      <c r="X10" s="37">
        <v>-1722136.6629468873</v>
      </c>
      <c r="Y10" s="37">
        <v>-1722136.6629468873</v>
      </c>
      <c r="Z10" s="37">
        <v>-1722136.6629468873</v>
      </c>
      <c r="AA10" s="37">
        <v>163330911.926579</v>
      </c>
    </row>
    <row r="11" spans="2:27" x14ac:dyDescent="0.2">
      <c r="B11" s="34" t="s">
        <v>103</v>
      </c>
      <c r="C11" s="34"/>
      <c r="D11" s="35"/>
      <c r="E11" s="35"/>
      <c r="F11" s="36" t="s">
        <v>26</v>
      </c>
      <c r="G11" s="43">
        <v>183873937.06584185</v>
      </c>
      <c r="H11" s="37">
        <v>-1396969.7715339283</v>
      </c>
      <c r="I11" s="37">
        <v>-4873417.2523658322</v>
      </c>
      <c r="J11" s="37">
        <v>-9330605.5003997684</v>
      </c>
      <c r="K11" s="37">
        <v>-65236549.90040563</v>
      </c>
      <c r="L11" s="37">
        <v>-163840847.36078769</v>
      </c>
      <c r="M11" s="37">
        <v>162766624.00238723</v>
      </c>
      <c r="N11" s="37">
        <v>293298015.6897372</v>
      </c>
      <c r="O11" s="37">
        <v>-2336426.9680999997</v>
      </c>
      <c r="P11" s="37">
        <v>-2336426.9680999997</v>
      </c>
      <c r="Q11" s="37">
        <v>-2336426.9680999997</v>
      </c>
      <c r="R11" s="37">
        <v>-2336426.9680999997</v>
      </c>
      <c r="S11" s="37">
        <v>-2336426.9680999997</v>
      </c>
      <c r="T11" s="37">
        <v>-2336426.9680999997</v>
      </c>
      <c r="U11" s="37">
        <v>-2336426.9680999997</v>
      </c>
      <c r="V11" s="37">
        <v>-2336426.9680999997</v>
      </c>
      <c r="W11" s="37">
        <v>-2336426.9680999997</v>
      </c>
      <c r="X11" s="37">
        <v>-2336426.9680999997</v>
      </c>
      <c r="Y11" s="37">
        <v>-2336426.9680999997</v>
      </c>
      <c r="Z11" s="37">
        <v>-2336426.9680999997</v>
      </c>
      <c r="AA11" s="37">
        <v>175444945.41410711</v>
      </c>
    </row>
    <row r="12" spans="2:27" x14ac:dyDescent="0.2">
      <c r="B12" s="34" t="s">
        <v>104</v>
      </c>
      <c r="C12" s="34"/>
      <c r="D12" s="35"/>
      <c r="E12" s="35"/>
      <c r="F12" s="36" t="s">
        <v>26</v>
      </c>
      <c r="G12" s="43">
        <v>572907952.11578333</v>
      </c>
      <c r="H12" s="37">
        <v>-1780538.7185994086</v>
      </c>
      <c r="I12" s="37">
        <v>-6344069.0631217919</v>
      </c>
      <c r="J12" s="37">
        <v>-27259103.828959916</v>
      </c>
      <c r="K12" s="37">
        <v>-4875722.5177376643</v>
      </c>
      <c r="L12" s="37">
        <v>235465667.09200132</v>
      </c>
      <c r="M12" s="37">
        <v>237292333.49977741</v>
      </c>
      <c r="N12" s="37">
        <v>294219793.24795729</v>
      </c>
      <c r="O12" s="37">
        <v>-1414649.4098799203</v>
      </c>
      <c r="P12" s="37">
        <v>-1367909.1523594419</v>
      </c>
      <c r="Q12" s="37">
        <v>-1367909.1523594419</v>
      </c>
      <c r="R12" s="37">
        <v>-1367909.1523594419</v>
      </c>
      <c r="S12" s="37">
        <v>-1367909.1523594419</v>
      </c>
      <c r="T12" s="37">
        <v>-1367909.1523594419</v>
      </c>
      <c r="U12" s="37">
        <v>-1282218.6802385647</v>
      </c>
      <c r="V12" s="37">
        <v>-1282218.6802385647</v>
      </c>
      <c r="W12" s="37">
        <v>-1282218.6802385647</v>
      </c>
      <c r="X12" s="37">
        <v>-1282218.6802385647</v>
      </c>
      <c r="Y12" s="37">
        <v>-1282218.6802385647</v>
      </c>
      <c r="Z12" s="37">
        <v>-1056307.4355562523</v>
      </c>
      <c r="AA12" s="37">
        <v>90165662.924650908</v>
      </c>
    </row>
    <row r="13" spans="2:27" x14ac:dyDescent="0.2">
      <c r="B13" s="34" t="s">
        <v>105</v>
      </c>
      <c r="C13" s="34"/>
      <c r="D13" s="35"/>
      <c r="E13" s="35"/>
      <c r="F13" s="36" t="s">
        <v>26</v>
      </c>
      <c r="G13" s="43">
        <v>550833103.11228085</v>
      </c>
      <c r="H13" s="37" t="s">
        <v>190</v>
      </c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2:27" x14ac:dyDescent="0.2">
      <c r="B14" s="34" t="s">
        <v>106</v>
      </c>
      <c r="C14" s="34"/>
      <c r="D14" s="35"/>
      <c r="E14" s="35"/>
      <c r="F14" s="36" t="s">
        <v>26</v>
      </c>
      <c r="G14" s="43">
        <v>544344453.218364</v>
      </c>
      <c r="H14" s="37">
        <v>-1604212.6826498706</v>
      </c>
      <c r="I14" s="37">
        <v>-6322108.4710936435</v>
      </c>
      <c r="J14" s="37">
        <v>-26924343.034240011</v>
      </c>
      <c r="K14" s="37">
        <v>3142088.4917548671</v>
      </c>
      <c r="L14" s="37">
        <v>207326303.41241333</v>
      </c>
      <c r="M14" s="37">
        <v>188631433.32466465</v>
      </c>
      <c r="N14" s="37">
        <v>304629843.78426796</v>
      </c>
      <c r="O14" s="37">
        <v>-1609241.3276799202</v>
      </c>
      <c r="P14" s="37">
        <v>-1562501.0701594418</v>
      </c>
      <c r="Q14" s="37">
        <v>-1562501.0701594418</v>
      </c>
      <c r="R14" s="37">
        <v>-1562501.0701594418</v>
      </c>
      <c r="S14" s="37">
        <v>-1562501.0701594418</v>
      </c>
      <c r="T14" s="37">
        <v>-1562501.0701594418</v>
      </c>
      <c r="U14" s="37">
        <v>-1476810.5980385647</v>
      </c>
      <c r="V14" s="37">
        <v>-1476810.5980385647</v>
      </c>
      <c r="W14" s="37">
        <v>-1476810.5980385647</v>
      </c>
      <c r="X14" s="37">
        <v>-1476810.5980385647</v>
      </c>
      <c r="Y14" s="37">
        <v>-1476810.5980385647</v>
      </c>
      <c r="Z14" s="37">
        <v>-1250899.3533562522</v>
      </c>
      <c r="AA14" s="37">
        <v>139183067.26679379</v>
      </c>
    </row>
    <row r="15" spans="2:27" x14ac:dyDescent="0.2">
      <c r="B15" s="34" t="s">
        <v>119</v>
      </c>
      <c r="C15" s="34"/>
      <c r="D15" s="35"/>
      <c r="E15" s="35"/>
      <c r="F15" s="36" t="s">
        <v>26</v>
      </c>
      <c r="G15" s="43">
        <v>552932769.84074664</v>
      </c>
      <c r="H15" s="37" t="s">
        <v>190</v>
      </c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2:27" x14ac:dyDescent="0.2">
      <c r="B16" s="34" t="s">
        <v>120</v>
      </c>
      <c r="C16" s="34"/>
      <c r="D16" s="35"/>
      <c r="E16" s="35"/>
      <c r="F16" s="36" t="s">
        <v>26</v>
      </c>
      <c r="G16" s="43">
        <v>618386432.42301524</v>
      </c>
      <c r="H16" s="37" t="s">
        <v>190</v>
      </c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2:31" x14ac:dyDescent="0.2">
      <c r="B17" s="131" t="s">
        <v>161</v>
      </c>
      <c r="C17" s="34"/>
      <c r="D17" s="35"/>
      <c r="E17" s="35"/>
      <c r="F17" s="36" t="s">
        <v>26</v>
      </c>
      <c r="G17" s="43">
        <v>601958595.6964612</v>
      </c>
      <c r="H17" s="37" t="s">
        <v>190</v>
      </c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2:31" x14ac:dyDescent="0.2"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</row>
    <row r="19" spans="2:31" x14ac:dyDescent="0.2"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</row>
    <row r="20" spans="2:31" ht="15" x14ac:dyDescent="0.25">
      <c r="B20" s="63" t="s">
        <v>30</v>
      </c>
      <c r="C20" s="63"/>
      <c r="D20" s="63" t="s">
        <v>45</v>
      </c>
      <c r="E20" s="63"/>
      <c r="F20" s="64"/>
      <c r="G20" s="65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</row>
    <row r="21" spans="2:31" x14ac:dyDescent="0.2"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C21" s="61"/>
    </row>
    <row r="22" spans="2:31" ht="15" x14ac:dyDescent="0.25">
      <c r="B22" s="27" t="s">
        <v>48</v>
      </c>
      <c r="C22" s="27"/>
      <c r="D22" s="28"/>
      <c r="E22" s="28"/>
      <c r="F22" s="6"/>
      <c r="G22" s="18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C22" s="6"/>
      <c r="AD22" s="6"/>
      <c r="AE22" s="6"/>
    </row>
    <row r="23" spans="2:31" ht="30" x14ac:dyDescent="0.25">
      <c r="B23" s="31" t="s">
        <v>25</v>
      </c>
      <c r="C23" s="31" t="s">
        <v>108</v>
      </c>
      <c r="D23" s="31" t="s">
        <v>46</v>
      </c>
      <c r="E23" s="32" t="s">
        <v>47</v>
      </c>
      <c r="F23" s="32" t="s">
        <v>17</v>
      </c>
      <c r="G23" s="33" t="s">
        <v>44</v>
      </c>
      <c r="H23" s="33">
        <v>2023</v>
      </c>
      <c r="I23" s="33">
        <v>2024</v>
      </c>
      <c r="J23" s="33">
        <v>2025</v>
      </c>
      <c r="K23" s="33">
        <v>2026</v>
      </c>
      <c r="L23" s="33">
        <v>2027</v>
      </c>
      <c r="M23" s="33">
        <v>2028</v>
      </c>
      <c r="N23" s="33">
        <v>2029</v>
      </c>
      <c r="O23" s="33">
        <v>2030</v>
      </c>
      <c r="P23" s="33">
        <v>2031</v>
      </c>
      <c r="Q23" s="33">
        <v>2032</v>
      </c>
      <c r="R23" s="33">
        <v>2033</v>
      </c>
      <c r="S23" s="33">
        <v>2034</v>
      </c>
      <c r="T23" s="33">
        <v>2035</v>
      </c>
      <c r="U23" s="33">
        <v>2036</v>
      </c>
      <c r="V23" s="33">
        <v>2037</v>
      </c>
      <c r="W23" s="33">
        <v>2038</v>
      </c>
      <c r="X23" s="33">
        <v>2039</v>
      </c>
      <c r="Y23" s="33">
        <v>2040</v>
      </c>
      <c r="Z23" s="33">
        <v>2041</v>
      </c>
      <c r="AA23" s="33">
        <v>2042</v>
      </c>
      <c r="AC23" s="33" t="s">
        <v>51</v>
      </c>
      <c r="AD23" s="39" t="s">
        <v>95</v>
      </c>
      <c r="AE23" s="39" t="s">
        <v>55</v>
      </c>
    </row>
    <row r="24" spans="2:31" x14ac:dyDescent="0.2">
      <c r="B24" s="34" t="s">
        <v>98</v>
      </c>
      <c r="C24" s="89">
        <v>1</v>
      </c>
      <c r="D24" s="34" t="s">
        <v>109</v>
      </c>
      <c r="E24" s="38">
        <v>1</v>
      </c>
      <c r="F24" s="36" t="s">
        <v>26</v>
      </c>
      <c r="G24" s="43">
        <v>-5862839.6560553396</v>
      </c>
      <c r="H24" s="37">
        <v>-562958.65784328035</v>
      </c>
      <c r="I24" s="37">
        <v>-3286846.5899116616</v>
      </c>
      <c r="J24" s="37">
        <v>-4322374.4822450578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4699003.3447500002</v>
      </c>
      <c r="AC24" s="37">
        <v>4699003.3447500002</v>
      </c>
      <c r="AD24" s="95">
        <v>17</v>
      </c>
      <c r="AE24" s="37">
        <v>204304.49325</v>
      </c>
    </row>
    <row r="25" spans="2:31" x14ac:dyDescent="0.2">
      <c r="B25" s="34" t="s">
        <v>98</v>
      </c>
      <c r="C25" s="89">
        <v>1</v>
      </c>
      <c r="D25" s="34" t="s">
        <v>110</v>
      </c>
      <c r="E25" s="38">
        <v>1</v>
      </c>
      <c r="F25" s="36" t="s">
        <v>26</v>
      </c>
      <c r="G25" s="43">
        <v>-36413780.224898465</v>
      </c>
      <c r="H25" s="37">
        <v>-466189.59497212601</v>
      </c>
      <c r="I25" s="37">
        <v>-1313773.9490020026</v>
      </c>
      <c r="J25" s="37">
        <v>-49169718.686025873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26202693.718285713</v>
      </c>
      <c r="AC25" s="37">
        <v>26202693.718285713</v>
      </c>
      <c r="AD25" s="95">
        <v>17</v>
      </c>
      <c r="AE25" s="37">
        <v>1455705.2065714288</v>
      </c>
    </row>
    <row r="26" spans="2:31" x14ac:dyDescent="0.2">
      <c r="B26" s="34" t="s">
        <v>98</v>
      </c>
      <c r="C26" s="89">
        <v>1</v>
      </c>
      <c r="D26" s="34" t="s">
        <v>162</v>
      </c>
      <c r="E26" s="38">
        <v>1</v>
      </c>
      <c r="F26" s="36" t="s">
        <v>26</v>
      </c>
      <c r="G26" s="43">
        <v>-13188143.514406305</v>
      </c>
      <c r="H26" s="37">
        <v>-1270571.3166956617</v>
      </c>
      <c r="I26" s="37">
        <v>-6682283.4849144164</v>
      </c>
      <c r="J26" s="37">
        <v>-10480304.218389921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10599066.4365</v>
      </c>
      <c r="AC26" s="37">
        <v>10599066.4365</v>
      </c>
      <c r="AD26" s="95">
        <v>17</v>
      </c>
      <c r="AE26" s="37">
        <v>460828.9755</v>
      </c>
    </row>
    <row r="27" spans="2:31" x14ac:dyDescent="0.2">
      <c r="B27" s="34" t="s">
        <v>98</v>
      </c>
      <c r="C27" s="89">
        <v>1</v>
      </c>
      <c r="D27" s="34" t="s">
        <v>114</v>
      </c>
      <c r="E27" s="38">
        <v>1</v>
      </c>
      <c r="F27" s="36" t="s">
        <v>26</v>
      </c>
      <c r="G27" s="43">
        <v>-15918882.550645638</v>
      </c>
      <c r="H27" s="37">
        <v>0</v>
      </c>
      <c r="I27" s="37">
        <v>-176326.03594953808</v>
      </c>
      <c r="J27" s="37">
        <v>-302125.58516439761</v>
      </c>
      <c r="K27" s="37">
        <v>-916273.63369533548</v>
      </c>
      <c r="L27" s="37">
        <v>-10037009.391649535</v>
      </c>
      <c r="M27" s="37">
        <v>-16560110.043541193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16795106.813999996</v>
      </c>
      <c r="AC27" s="37">
        <v>16795106.813999996</v>
      </c>
      <c r="AD27" s="95">
        <v>14</v>
      </c>
      <c r="AE27" s="37">
        <v>799766.99114285712</v>
      </c>
    </row>
    <row r="28" spans="2:31" x14ac:dyDescent="0.2">
      <c r="B28" s="34" t="s">
        <v>98</v>
      </c>
      <c r="C28" s="89">
        <v>1</v>
      </c>
      <c r="D28" s="34" t="s">
        <v>121</v>
      </c>
      <c r="E28" s="38">
        <v>1</v>
      </c>
      <c r="F28" s="36" t="s">
        <v>26</v>
      </c>
      <c r="G28" s="43">
        <v>-94257312.816162467</v>
      </c>
      <c r="H28" s="37">
        <v>-906966.40078296058</v>
      </c>
      <c r="I28" s="37">
        <v>-1440809.2298419061</v>
      </c>
      <c r="J28" s="37">
        <v>-2842677.6499011675</v>
      </c>
      <c r="K28" s="37">
        <v>-97336044.236534461</v>
      </c>
      <c r="L28" s="37">
        <v>-46156518.182939507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84961723.257142857</v>
      </c>
      <c r="AC28" s="37">
        <v>84961723.257142857</v>
      </c>
      <c r="AD28" s="95">
        <v>15</v>
      </c>
      <c r="AE28" s="37">
        <v>4248086.1628571423</v>
      </c>
    </row>
    <row r="29" spans="2:31" x14ac:dyDescent="0.2">
      <c r="B29" s="34" t="s">
        <v>98</v>
      </c>
      <c r="C29" s="89">
        <v>2</v>
      </c>
      <c r="D29" s="34" t="s">
        <v>163</v>
      </c>
      <c r="E29" s="38">
        <v>1</v>
      </c>
      <c r="F29" s="36" t="s">
        <v>26</v>
      </c>
      <c r="G29" s="43">
        <v>-9824340.6390497405</v>
      </c>
      <c r="H29" s="37">
        <v>0</v>
      </c>
      <c r="I29" s="37">
        <v>0</v>
      </c>
      <c r="J29" s="37">
        <v>0</v>
      </c>
      <c r="K29" s="37">
        <v>0</v>
      </c>
      <c r="L29" s="37">
        <v>-1047577.20644427</v>
      </c>
      <c r="M29" s="37">
        <v>-6968417.1091164565</v>
      </c>
      <c r="N29" s="37">
        <v>-11645069.154439274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13271217.842250001</v>
      </c>
      <c r="AC29" s="37">
        <v>13271217.842250001</v>
      </c>
      <c r="AD29" s="95">
        <v>13</v>
      </c>
      <c r="AE29" s="37">
        <v>491526.58674999996</v>
      </c>
    </row>
    <row r="30" spans="2:31" x14ac:dyDescent="0.2">
      <c r="B30" s="34" t="s">
        <v>99</v>
      </c>
      <c r="C30" s="89">
        <v>1</v>
      </c>
      <c r="D30" s="34" t="s">
        <v>109</v>
      </c>
      <c r="E30" s="38">
        <v>1</v>
      </c>
      <c r="F30" s="36" t="s">
        <v>26</v>
      </c>
      <c r="G30" s="43">
        <v>-5862839.6560553396</v>
      </c>
      <c r="H30" s="37">
        <v>-562958.65784328035</v>
      </c>
      <c r="I30" s="37">
        <v>-3286846.5899116616</v>
      </c>
      <c r="J30" s="37">
        <v>-4322374.4822450578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4699003.3447500002</v>
      </c>
      <c r="AC30" s="37">
        <v>4699003.3447500002</v>
      </c>
      <c r="AD30" s="95">
        <v>17</v>
      </c>
      <c r="AE30" s="37">
        <v>204304.49325</v>
      </c>
    </row>
    <row r="31" spans="2:31" x14ac:dyDescent="0.2">
      <c r="B31" s="34" t="s">
        <v>99</v>
      </c>
      <c r="C31" s="89">
        <v>1</v>
      </c>
      <c r="D31" s="34" t="s">
        <v>110</v>
      </c>
      <c r="E31" s="38">
        <v>1</v>
      </c>
      <c r="F31" s="36" t="s">
        <v>26</v>
      </c>
      <c r="G31" s="43">
        <v>-36413780.224898465</v>
      </c>
      <c r="H31" s="37">
        <v>-466189.59497212601</v>
      </c>
      <c r="I31" s="37">
        <v>-1313773.9490020026</v>
      </c>
      <c r="J31" s="37">
        <v>-49169718.686025873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26202693.718285713</v>
      </c>
      <c r="AC31" s="37">
        <v>26202693.718285713</v>
      </c>
      <c r="AD31" s="95">
        <v>17</v>
      </c>
      <c r="AE31" s="37">
        <v>1455705.2065714288</v>
      </c>
    </row>
    <row r="32" spans="2:31" x14ac:dyDescent="0.2">
      <c r="B32" s="34" t="s">
        <v>99</v>
      </c>
      <c r="C32" s="89">
        <v>1</v>
      </c>
      <c r="D32" s="34" t="s">
        <v>162</v>
      </c>
      <c r="E32" s="38">
        <v>1</v>
      </c>
      <c r="F32" s="36" t="s">
        <v>26</v>
      </c>
      <c r="G32" s="43">
        <v>-13188143.514406305</v>
      </c>
      <c r="H32" s="37">
        <v>-1270571.3166956617</v>
      </c>
      <c r="I32" s="37">
        <v>-6682283.4849144164</v>
      </c>
      <c r="J32" s="37">
        <v>-10480304.218389921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10599066.4365</v>
      </c>
      <c r="AC32" s="37">
        <v>10599066.4365</v>
      </c>
      <c r="AD32" s="95">
        <v>17</v>
      </c>
      <c r="AE32" s="37">
        <v>460828.9755</v>
      </c>
    </row>
    <row r="33" spans="2:31" x14ac:dyDescent="0.2">
      <c r="B33" s="34" t="s">
        <v>99</v>
      </c>
      <c r="C33" s="89">
        <v>1</v>
      </c>
      <c r="D33" s="34" t="s">
        <v>114</v>
      </c>
      <c r="E33" s="38">
        <v>1</v>
      </c>
      <c r="F33" s="36" t="s">
        <v>26</v>
      </c>
      <c r="G33" s="43">
        <v>-17706780.816770677</v>
      </c>
      <c r="H33" s="37">
        <v>-176326.03594953808</v>
      </c>
      <c r="I33" s="37">
        <v>-302125.58516439761</v>
      </c>
      <c r="J33" s="37">
        <v>-916273.63369533548</v>
      </c>
      <c r="K33" s="37">
        <v>-10037009.391649535</v>
      </c>
      <c r="L33" s="37">
        <v>-16560110.043541193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15195572.831714284</v>
      </c>
      <c r="AC33" s="37">
        <v>15195572.831714284</v>
      </c>
      <c r="AD33" s="95">
        <v>16</v>
      </c>
      <c r="AE33" s="37">
        <v>799766.99114285712</v>
      </c>
    </row>
    <row r="34" spans="2:31" x14ac:dyDescent="0.2">
      <c r="B34" s="34" t="s">
        <v>99</v>
      </c>
      <c r="C34" s="89">
        <v>2</v>
      </c>
      <c r="D34" s="34" t="s">
        <v>111</v>
      </c>
      <c r="E34" s="38">
        <v>1</v>
      </c>
      <c r="F34" s="36" t="s">
        <v>26</v>
      </c>
      <c r="G34" s="43">
        <v>-49902903.674644724</v>
      </c>
      <c r="H34" s="37">
        <v>0</v>
      </c>
      <c r="I34" s="37">
        <v>-291443.72166389658</v>
      </c>
      <c r="J34" s="37">
        <v>-538986.43554301909</v>
      </c>
      <c r="K34" s="37">
        <v>-1694034.4788106307</v>
      </c>
      <c r="L34" s="37">
        <v>-17053922.73958037</v>
      </c>
      <c r="M34" s="37">
        <v>-30893655.279063344</v>
      </c>
      <c r="N34" s="37">
        <v>-52002700.115338735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75831309.649800003</v>
      </c>
      <c r="AC34" s="37">
        <v>75831309.649800003</v>
      </c>
      <c r="AD34" s="95">
        <v>13</v>
      </c>
      <c r="AE34" s="37">
        <v>2049494.8554</v>
      </c>
    </row>
    <row r="35" spans="2:31" x14ac:dyDescent="0.2">
      <c r="B35" s="34" t="s">
        <v>100</v>
      </c>
      <c r="C35" s="89">
        <v>1</v>
      </c>
      <c r="D35" s="34" t="s">
        <v>109</v>
      </c>
      <c r="E35" s="38">
        <v>1</v>
      </c>
      <c r="F35" s="36" t="s">
        <v>26</v>
      </c>
      <c r="G35" s="43">
        <v>-5862839.6560553396</v>
      </c>
      <c r="H35" s="37">
        <v>-562958.65784328035</v>
      </c>
      <c r="I35" s="37">
        <v>-3286846.5899116616</v>
      </c>
      <c r="J35" s="37">
        <v>-4322374.4822450578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4699003.3447500002</v>
      </c>
      <c r="AC35" s="37">
        <v>4699003.3447500002</v>
      </c>
      <c r="AD35" s="95">
        <v>17</v>
      </c>
      <c r="AE35" s="37">
        <v>204304.49325</v>
      </c>
    </row>
    <row r="36" spans="2:31" x14ac:dyDescent="0.2">
      <c r="B36" s="34" t="s">
        <v>100</v>
      </c>
      <c r="C36" s="89">
        <v>1</v>
      </c>
      <c r="D36" s="34" t="s">
        <v>112</v>
      </c>
      <c r="E36" s="38">
        <v>1</v>
      </c>
      <c r="F36" s="36" t="s">
        <v>26</v>
      </c>
      <c r="G36" s="43">
        <v>-24144202.227721684</v>
      </c>
      <c r="H36" s="37">
        <v>0</v>
      </c>
      <c r="I36" s="37">
        <v>-304770.17797596147</v>
      </c>
      <c r="J36" s="37">
        <v>-540678.40015691228</v>
      </c>
      <c r="K36" s="37">
        <v>-1838846.5297054031</v>
      </c>
      <c r="L36" s="37">
        <v>-15373872.498268411</v>
      </c>
      <c r="M36" s="37">
        <v>-27921537.278582022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33105387.516975865</v>
      </c>
      <c r="AC36" s="37">
        <v>33105387.516975865</v>
      </c>
      <c r="AD36" s="95">
        <v>14</v>
      </c>
      <c r="AE36" s="37">
        <v>919594.09769377415</v>
      </c>
    </row>
    <row r="37" spans="2:31" x14ac:dyDescent="0.2">
      <c r="B37" s="34" t="s">
        <v>100</v>
      </c>
      <c r="C37" s="89">
        <v>1</v>
      </c>
      <c r="D37" s="34" t="s">
        <v>122</v>
      </c>
      <c r="E37" s="38">
        <v>1</v>
      </c>
      <c r="F37" s="36" t="s">
        <v>26</v>
      </c>
      <c r="G37" s="43">
        <v>-31322112.805458348</v>
      </c>
      <c r="H37" s="37">
        <v>-290073.52279134013</v>
      </c>
      <c r="I37" s="37">
        <v>-384387.044076366</v>
      </c>
      <c r="J37" s="37">
        <v>-909168.76573292306</v>
      </c>
      <c r="K37" s="37">
        <v>-11910563.816729208</v>
      </c>
      <c r="L37" s="37">
        <v>-37455489.060670167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29114104.120000005</v>
      </c>
      <c r="AC37" s="37">
        <v>29114104.120000005</v>
      </c>
      <c r="AD37" s="95">
        <v>15</v>
      </c>
      <c r="AE37" s="37">
        <v>1455705.2060000002</v>
      </c>
    </row>
    <row r="38" spans="2:31" x14ac:dyDescent="0.2">
      <c r="B38" s="34" t="s">
        <v>100</v>
      </c>
      <c r="C38" s="89">
        <v>1</v>
      </c>
      <c r="D38" s="34" t="s">
        <v>114</v>
      </c>
      <c r="E38" s="38">
        <v>1</v>
      </c>
      <c r="F38" s="36" t="s">
        <v>26</v>
      </c>
      <c r="G38" s="43">
        <v>-15918882.550645638</v>
      </c>
      <c r="H38" s="37">
        <v>0</v>
      </c>
      <c r="I38" s="37">
        <v>-176326.03594953808</v>
      </c>
      <c r="J38" s="37">
        <v>-302125.58516439761</v>
      </c>
      <c r="K38" s="37">
        <v>-916273.63369533548</v>
      </c>
      <c r="L38" s="37">
        <v>-10037009.391649535</v>
      </c>
      <c r="M38" s="37">
        <v>-16560110.043541193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16795106.813999996</v>
      </c>
      <c r="AC38" s="37">
        <v>16795106.813999996</v>
      </c>
      <c r="AD38" s="95">
        <v>14</v>
      </c>
      <c r="AE38" s="37">
        <v>799766.99114285712</v>
      </c>
    </row>
    <row r="39" spans="2:31" x14ac:dyDescent="0.2">
      <c r="B39" s="34" t="s">
        <v>100</v>
      </c>
      <c r="C39" s="89">
        <v>2</v>
      </c>
      <c r="D39" s="34" t="s">
        <v>164</v>
      </c>
      <c r="E39" s="38">
        <v>1</v>
      </c>
      <c r="F39" s="36" t="s">
        <v>26</v>
      </c>
      <c r="G39" s="43">
        <v>-9824340.3916202337</v>
      </c>
      <c r="H39" s="37">
        <v>0</v>
      </c>
      <c r="I39" s="37">
        <v>0</v>
      </c>
      <c r="J39" s="37">
        <v>0</v>
      </c>
      <c r="K39" s="37">
        <v>0</v>
      </c>
      <c r="L39" s="37">
        <v>-1047577</v>
      </c>
      <c r="M39" s="37">
        <v>-6968417</v>
      </c>
      <c r="N39" s="37">
        <v>-11645069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13271217.524999999</v>
      </c>
      <c r="AC39" s="37">
        <v>13271217.524999999</v>
      </c>
      <c r="AD39" s="95">
        <v>13</v>
      </c>
      <c r="AE39" s="37">
        <v>491526.57500000001</v>
      </c>
    </row>
    <row r="40" spans="2:31" x14ac:dyDescent="0.2">
      <c r="B40" s="34" t="s">
        <v>101</v>
      </c>
      <c r="C40" s="89">
        <v>1</v>
      </c>
      <c r="D40" s="34" t="s">
        <v>109</v>
      </c>
      <c r="E40" s="38">
        <v>1</v>
      </c>
      <c r="F40" s="36" t="s">
        <v>26</v>
      </c>
      <c r="G40" s="43">
        <v>-5862839.6560553396</v>
      </c>
      <c r="H40" s="37">
        <v>-562958.65784328035</v>
      </c>
      <c r="I40" s="37">
        <v>-3286846.5899116616</v>
      </c>
      <c r="J40" s="37">
        <v>-4322374.4822450578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4699003.3447500002</v>
      </c>
      <c r="AC40" s="37">
        <v>4699003.3447500002</v>
      </c>
      <c r="AD40" s="95">
        <v>17</v>
      </c>
      <c r="AE40" s="37">
        <v>204304.49325</v>
      </c>
    </row>
    <row r="41" spans="2:31" x14ac:dyDescent="0.2">
      <c r="B41" s="34" t="s">
        <v>101</v>
      </c>
      <c r="C41" s="89">
        <v>1</v>
      </c>
      <c r="D41" s="34" t="s">
        <v>113</v>
      </c>
      <c r="E41" s="38">
        <v>1</v>
      </c>
      <c r="F41" s="36" t="s">
        <v>26</v>
      </c>
      <c r="G41" s="43">
        <v>-34758610.52453468</v>
      </c>
      <c r="H41" s="37">
        <v>-320034.00319034554</v>
      </c>
      <c r="I41" s="37">
        <v>-571518.41881557018</v>
      </c>
      <c r="J41" s="37">
        <v>-1782611.1820711612</v>
      </c>
      <c r="K41" s="37">
        <v>-15944119.00112237</v>
      </c>
      <c r="L41" s="37">
        <v>-38721538.835559972</v>
      </c>
      <c r="M41" s="37">
        <v>-4730669.92924059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44690753.786400005</v>
      </c>
      <c r="AC41" s="37">
        <v>44690753.786400005</v>
      </c>
      <c r="AD41" s="95">
        <v>14</v>
      </c>
      <c r="AE41" s="37">
        <v>1241409.8274000003</v>
      </c>
    </row>
    <row r="42" spans="2:31" x14ac:dyDescent="0.2">
      <c r="B42" s="34" t="s">
        <v>101</v>
      </c>
      <c r="C42" s="89">
        <v>1</v>
      </c>
      <c r="D42" s="34" t="s">
        <v>114</v>
      </c>
      <c r="E42" s="38">
        <v>1</v>
      </c>
      <c r="F42" s="36" t="s">
        <v>26</v>
      </c>
      <c r="G42" s="43">
        <v>-17417601.822843723</v>
      </c>
      <c r="H42" s="37">
        <v>-176326.03594953808</v>
      </c>
      <c r="I42" s="37">
        <v>-302125.58516439761</v>
      </c>
      <c r="J42" s="37">
        <v>-916273.63369533548</v>
      </c>
      <c r="K42" s="37">
        <v>-10037009.391649535</v>
      </c>
      <c r="L42" s="37">
        <v>-16560110.043541193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15995339.822857141</v>
      </c>
      <c r="AC42" s="37">
        <v>15995339.822857141</v>
      </c>
      <c r="AD42" s="95">
        <v>15</v>
      </c>
      <c r="AE42" s="37">
        <v>799766.99114285712</v>
      </c>
    </row>
    <row r="43" spans="2:31" x14ac:dyDescent="0.2">
      <c r="B43" s="34" t="s">
        <v>101</v>
      </c>
      <c r="C43" s="89">
        <v>2</v>
      </c>
      <c r="D43" s="34" t="s">
        <v>164</v>
      </c>
      <c r="E43" s="38">
        <v>1</v>
      </c>
      <c r="F43" s="36" t="s">
        <v>26</v>
      </c>
      <c r="G43" s="43">
        <v>-9824340.3916202337</v>
      </c>
      <c r="H43" s="37">
        <v>0</v>
      </c>
      <c r="I43" s="37">
        <v>0</v>
      </c>
      <c r="J43" s="37">
        <v>0</v>
      </c>
      <c r="K43" s="37">
        <v>0</v>
      </c>
      <c r="L43" s="37">
        <v>-1047577</v>
      </c>
      <c r="M43" s="37">
        <v>-6968417</v>
      </c>
      <c r="N43" s="37">
        <v>-11645069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13271217.524999999</v>
      </c>
      <c r="AC43" s="37">
        <v>13271217.524999999</v>
      </c>
      <c r="AD43" s="95">
        <v>13</v>
      </c>
      <c r="AE43" s="37">
        <v>491526.57500000001</v>
      </c>
    </row>
    <row r="44" spans="2:31" x14ac:dyDescent="0.2">
      <c r="B44" s="34" t="s">
        <v>102</v>
      </c>
      <c r="C44" s="89">
        <v>1</v>
      </c>
      <c r="D44" s="34" t="s">
        <v>109</v>
      </c>
      <c r="E44" s="38">
        <v>1</v>
      </c>
      <c r="F44" s="36" t="s">
        <v>26</v>
      </c>
      <c r="G44" s="43">
        <v>-5862839.6560553396</v>
      </c>
      <c r="H44" s="37">
        <v>-562958.65784328035</v>
      </c>
      <c r="I44" s="37">
        <v>-3286846.5899116616</v>
      </c>
      <c r="J44" s="37">
        <v>-4322374.4822450578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4699003.3447500002</v>
      </c>
      <c r="AC44" s="37">
        <v>4699003.3447500002</v>
      </c>
      <c r="AD44" s="95">
        <v>17</v>
      </c>
      <c r="AE44" s="37">
        <v>204304.49325</v>
      </c>
    </row>
    <row r="45" spans="2:31" x14ac:dyDescent="0.2">
      <c r="B45" s="34" t="s">
        <v>102</v>
      </c>
      <c r="C45" s="89">
        <v>1</v>
      </c>
      <c r="D45" s="34" t="s">
        <v>112</v>
      </c>
      <c r="E45" s="38">
        <v>1</v>
      </c>
      <c r="F45" s="36" t="s">
        <v>26</v>
      </c>
      <c r="G45" s="43">
        <v>-24144202.227721684</v>
      </c>
      <c r="H45" s="37">
        <v>0</v>
      </c>
      <c r="I45" s="37">
        <v>-304770.17797596147</v>
      </c>
      <c r="J45" s="37">
        <v>-540678.40015691228</v>
      </c>
      <c r="K45" s="37">
        <v>-1838846.5297054031</v>
      </c>
      <c r="L45" s="37">
        <v>-15373872.498268411</v>
      </c>
      <c r="M45" s="37">
        <v>-27921537.278582022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33105387.516975865</v>
      </c>
      <c r="AC45" s="37">
        <v>33105387.516975865</v>
      </c>
      <c r="AD45" s="95">
        <v>14</v>
      </c>
      <c r="AE45" s="37">
        <v>919594.09769377415</v>
      </c>
    </row>
    <row r="46" spans="2:31" x14ac:dyDescent="0.2">
      <c r="B46" s="34" t="s">
        <v>102</v>
      </c>
      <c r="C46" s="89">
        <v>1</v>
      </c>
      <c r="D46" s="34" t="s">
        <v>115</v>
      </c>
      <c r="E46" s="38">
        <v>1</v>
      </c>
      <c r="F46" s="36" t="s">
        <v>26</v>
      </c>
      <c r="G46" s="43">
        <v>-31322112.805458348</v>
      </c>
      <c r="H46" s="37">
        <v>-290073.52279134013</v>
      </c>
      <c r="I46" s="37">
        <v>-384387.044076366</v>
      </c>
      <c r="J46" s="37">
        <v>-909168.76573292306</v>
      </c>
      <c r="K46" s="37">
        <v>-11910563.816729208</v>
      </c>
      <c r="L46" s="37">
        <v>-37455489.060670167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29114104.120000005</v>
      </c>
      <c r="AC46" s="37">
        <v>29114104.120000005</v>
      </c>
      <c r="AD46" s="95">
        <v>15</v>
      </c>
      <c r="AE46" s="37">
        <v>1455705.2060000002</v>
      </c>
    </row>
    <row r="47" spans="2:31" x14ac:dyDescent="0.2">
      <c r="B47" s="34" t="s">
        <v>102</v>
      </c>
      <c r="C47" s="89">
        <v>2</v>
      </c>
      <c r="D47" s="34" t="s">
        <v>116</v>
      </c>
      <c r="E47" s="38">
        <v>1</v>
      </c>
      <c r="F47" s="36" t="s">
        <v>26</v>
      </c>
      <c r="G47" s="43">
        <v>-34475020.350740738</v>
      </c>
      <c r="H47" s="37">
        <v>0</v>
      </c>
      <c r="I47" s="37">
        <v>-280164.99313624977</v>
      </c>
      <c r="J47" s="37">
        <v>-581512.83897542977</v>
      </c>
      <c r="K47" s="37">
        <v>-2019198.382157</v>
      </c>
      <c r="L47" s="37">
        <v>-19947050.723129183</v>
      </c>
      <c r="M47" s="37">
        <v>-42769235.622012779</v>
      </c>
      <c r="N47" s="37">
        <v>-1514936.9105893557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49662953.607799999</v>
      </c>
      <c r="AC47" s="37">
        <v>49662953.607799999</v>
      </c>
      <c r="AD47" s="95">
        <v>13</v>
      </c>
      <c r="AE47" s="37">
        <v>1342241.9894000001</v>
      </c>
    </row>
    <row r="48" spans="2:31" x14ac:dyDescent="0.2">
      <c r="B48" s="34" t="s">
        <v>103</v>
      </c>
      <c r="C48" s="89">
        <v>1</v>
      </c>
      <c r="D48" s="34" t="s">
        <v>109</v>
      </c>
      <c r="E48" s="38">
        <v>1</v>
      </c>
      <c r="F48" s="36" t="s">
        <v>26</v>
      </c>
      <c r="G48" s="43">
        <v>-5862839.6560553396</v>
      </c>
      <c r="H48" s="37">
        <v>-562958.65784328035</v>
      </c>
      <c r="I48" s="37">
        <v>-3286846.5899116616</v>
      </c>
      <c r="J48" s="37">
        <v>-4322374.4822450578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4699003.3447500002</v>
      </c>
      <c r="AC48" s="37">
        <v>4699003.3447500002</v>
      </c>
      <c r="AD48" s="95">
        <v>17</v>
      </c>
      <c r="AE48" s="37">
        <v>204304.49325</v>
      </c>
    </row>
    <row r="49" spans="2:31" x14ac:dyDescent="0.2">
      <c r="B49" s="34" t="s">
        <v>103</v>
      </c>
      <c r="C49" s="89">
        <v>1</v>
      </c>
      <c r="D49" s="34" t="s">
        <v>117</v>
      </c>
      <c r="E49" s="38">
        <v>1</v>
      </c>
      <c r="F49" s="36" t="s">
        <v>26</v>
      </c>
      <c r="G49" s="43">
        <v>-70637734.094938233</v>
      </c>
      <c r="H49" s="37">
        <v>-367611.55494976975</v>
      </c>
      <c r="I49" s="37">
        <v>-900058.03321340622</v>
      </c>
      <c r="J49" s="37">
        <v>-3182788.6187264519</v>
      </c>
      <c r="K49" s="37">
        <v>-20107254.89472688</v>
      </c>
      <c r="L49" s="37">
        <v>-99355949.459276319</v>
      </c>
      <c r="M49" s="37">
        <v>-2954264.6191071668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91344907.569599986</v>
      </c>
      <c r="AC49" s="37">
        <v>91344907.569599986</v>
      </c>
      <c r="AD49" s="95">
        <v>14</v>
      </c>
      <c r="AE49" s="37">
        <v>2537358.5436</v>
      </c>
    </row>
    <row r="50" spans="2:31" x14ac:dyDescent="0.2">
      <c r="B50" s="34" t="s">
        <v>103</v>
      </c>
      <c r="C50" s="89">
        <v>1</v>
      </c>
      <c r="D50" s="34" t="s">
        <v>122</v>
      </c>
      <c r="E50" s="38">
        <v>1</v>
      </c>
      <c r="F50" s="36" t="s">
        <v>26</v>
      </c>
      <c r="G50" s="43">
        <v>-31322112.805458348</v>
      </c>
      <c r="H50" s="37">
        <v>-290073.52279134013</v>
      </c>
      <c r="I50" s="37">
        <v>-384387.044076366</v>
      </c>
      <c r="J50" s="37">
        <v>-909168.76573292306</v>
      </c>
      <c r="K50" s="37">
        <v>-11910563.816729208</v>
      </c>
      <c r="L50" s="37">
        <v>-37455489.060670167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29114104.120000005</v>
      </c>
      <c r="AC50" s="37">
        <v>29114104.120000005</v>
      </c>
      <c r="AD50" s="95">
        <v>15</v>
      </c>
      <c r="AE50" s="37">
        <v>1455705.2060000002</v>
      </c>
    </row>
    <row r="51" spans="2:31" x14ac:dyDescent="0.2">
      <c r="B51" s="34" t="s">
        <v>103</v>
      </c>
      <c r="C51" s="89">
        <v>1</v>
      </c>
      <c r="D51" s="34" t="s">
        <v>114</v>
      </c>
      <c r="E51" s="38">
        <v>1</v>
      </c>
      <c r="F51" s="36" t="s">
        <v>26</v>
      </c>
      <c r="G51" s="43">
        <v>-17417601.822843723</v>
      </c>
      <c r="H51" s="37">
        <v>-176326.03594953808</v>
      </c>
      <c r="I51" s="37">
        <v>-302125.58516439761</v>
      </c>
      <c r="J51" s="37">
        <v>-916273.63369533548</v>
      </c>
      <c r="K51" s="37">
        <v>-10037009.391649535</v>
      </c>
      <c r="L51" s="37">
        <v>-16560110.043541193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15995339.822857141</v>
      </c>
      <c r="AC51" s="37">
        <v>15995339.822857141</v>
      </c>
      <c r="AD51" s="95">
        <v>15</v>
      </c>
      <c r="AE51" s="37">
        <v>799766.99114285712</v>
      </c>
    </row>
    <row r="52" spans="2:31" x14ac:dyDescent="0.2">
      <c r="B52" s="34" t="s">
        <v>103</v>
      </c>
      <c r="C52" s="89">
        <v>2</v>
      </c>
      <c r="D52" s="34" t="s">
        <v>164</v>
      </c>
      <c r="E52" s="38">
        <v>1</v>
      </c>
      <c r="F52" s="36" t="s">
        <v>26</v>
      </c>
      <c r="G52" s="43">
        <v>-9824340.3916202337</v>
      </c>
      <c r="H52" s="37">
        <v>0</v>
      </c>
      <c r="I52" s="37">
        <v>0</v>
      </c>
      <c r="J52" s="37">
        <v>0</v>
      </c>
      <c r="K52" s="37">
        <v>0</v>
      </c>
      <c r="L52" s="37">
        <v>-1047577</v>
      </c>
      <c r="M52" s="37">
        <v>-6968417</v>
      </c>
      <c r="N52" s="37">
        <v>-11645069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13271217.524999999</v>
      </c>
      <c r="AC52" s="37">
        <v>13271217.524999999</v>
      </c>
      <c r="AD52" s="95">
        <v>13</v>
      </c>
      <c r="AE52" s="37">
        <v>491526.57500000001</v>
      </c>
    </row>
    <row r="53" spans="2:31" x14ac:dyDescent="0.2">
      <c r="B53" s="34" t="s">
        <v>104</v>
      </c>
      <c r="C53" s="89">
        <v>1</v>
      </c>
      <c r="D53" s="34" t="s">
        <v>109</v>
      </c>
      <c r="E53" s="38">
        <v>1</v>
      </c>
      <c r="F53" s="36" t="s">
        <v>26</v>
      </c>
      <c r="G53" s="43">
        <v>-5862839.6560553396</v>
      </c>
      <c r="H53" s="37">
        <v>-562958.65784328035</v>
      </c>
      <c r="I53" s="37">
        <v>-3286846.5899116616</v>
      </c>
      <c r="J53" s="37">
        <v>-4322374.4822450578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4699003.3447500002</v>
      </c>
      <c r="AC53" s="37">
        <v>4699003.3447500002</v>
      </c>
      <c r="AD53" s="95">
        <v>17</v>
      </c>
      <c r="AE53" s="37">
        <v>204304.49325</v>
      </c>
    </row>
    <row r="54" spans="2:31" x14ac:dyDescent="0.2">
      <c r="B54" s="34" t="s">
        <v>104</v>
      </c>
      <c r="C54" s="89">
        <v>1</v>
      </c>
      <c r="D54" s="34" t="s">
        <v>118</v>
      </c>
      <c r="E54" s="38">
        <v>1</v>
      </c>
      <c r="F54" s="36" t="s">
        <v>26</v>
      </c>
      <c r="G54" s="43">
        <v>-54407792.095098339</v>
      </c>
      <c r="H54" s="37">
        <v>-1041254.0248065903</v>
      </c>
      <c r="I54" s="37">
        <v>-2755096.8880457319</v>
      </c>
      <c r="J54" s="37">
        <v>-21687177.713019524</v>
      </c>
      <c r="K54" s="37">
        <v>-60935329.234128162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57036446.187600009</v>
      </c>
      <c r="AC54" s="37">
        <v>57036446.187600009</v>
      </c>
      <c r="AD54" s="95">
        <v>17</v>
      </c>
      <c r="AE54" s="37">
        <v>1728377.1572000002</v>
      </c>
    </row>
    <row r="55" spans="2:31" x14ac:dyDescent="0.2">
      <c r="B55" s="34" t="s">
        <v>104</v>
      </c>
      <c r="C55" s="89">
        <v>1</v>
      </c>
      <c r="D55" s="34" t="s">
        <v>114</v>
      </c>
      <c r="E55" s="38">
        <v>1</v>
      </c>
      <c r="F55" s="36" t="s">
        <v>26</v>
      </c>
      <c r="G55" s="43">
        <v>-17417601.822843723</v>
      </c>
      <c r="H55" s="37">
        <v>-176326.03594953808</v>
      </c>
      <c r="I55" s="37">
        <v>-302125.58516439761</v>
      </c>
      <c r="J55" s="37">
        <v>-916273.63369533548</v>
      </c>
      <c r="K55" s="37">
        <v>-10037009.391649535</v>
      </c>
      <c r="L55" s="37">
        <v>-16560110.043541193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15995339.822857141</v>
      </c>
      <c r="AC55" s="37">
        <v>15995339.822857141</v>
      </c>
      <c r="AD55" s="95">
        <v>15</v>
      </c>
      <c r="AE55" s="37">
        <v>799766.99114285712</v>
      </c>
    </row>
    <row r="56" spans="2:31" x14ac:dyDescent="0.2">
      <c r="B56" s="34" t="s">
        <v>104</v>
      </c>
      <c r="C56" s="89">
        <v>2</v>
      </c>
      <c r="D56" s="34" t="s">
        <v>165</v>
      </c>
      <c r="E56" s="38">
        <v>1</v>
      </c>
      <c r="F56" s="36" t="s">
        <v>26</v>
      </c>
      <c r="G56" s="43">
        <v>-9824340.3916202337</v>
      </c>
      <c r="H56" s="37">
        <v>0</v>
      </c>
      <c r="I56" s="37">
        <v>0</v>
      </c>
      <c r="J56" s="37">
        <v>0</v>
      </c>
      <c r="K56" s="37">
        <v>0</v>
      </c>
      <c r="L56" s="37">
        <v>-1047577</v>
      </c>
      <c r="M56" s="37">
        <v>-6968417</v>
      </c>
      <c r="N56" s="37">
        <v>-11645069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13271217.524999999</v>
      </c>
      <c r="AC56" s="37">
        <v>13271217.524999999</v>
      </c>
      <c r="AD56" s="95">
        <v>13</v>
      </c>
      <c r="AE56" s="37">
        <v>491526.57500000001</v>
      </c>
    </row>
    <row r="57" spans="2:31" x14ac:dyDescent="0.2">
      <c r="B57" s="34" t="s">
        <v>105</v>
      </c>
      <c r="C57" s="89">
        <v>1</v>
      </c>
      <c r="D57" s="34" t="s">
        <v>109</v>
      </c>
      <c r="E57" s="38">
        <v>1</v>
      </c>
      <c r="F57" s="36" t="s">
        <v>26</v>
      </c>
      <c r="G57" s="43">
        <v>-5862839.6560553396</v>
      </c>
      <c r="H57" s="37">
        <v>-562958.65784328035</v>
      </c>
      <c r="I57" s="37">
        <v>-3286846.5899116616</v>
      </c>
      <c r="J57" s="37">
        <v>-4322374.4822450578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4699003.3447500002</v>
      </c>
      <c r="AC57" s="37">
        <v>4699003.3447500002</v>
      </c>
      <c r="AD57" s="95">
        <v>17</v>
      </c>
      <c r="AE57" s="37">
        <v>204304.49325</v>
      </c>
    </row>
    <row r="58" spans="2:31" x14ac:dyDescent="0.2">
      <c r="B58" s="34" t="s">
        <v>105</v>
      </c>
      <c r="C58" s="89">
        <v>1</v>
      </c>
      <c r="D58" s="34" t="s">
        <v>118</v>
      </c>
      <c r="E58" s="38">
        <v>1</v>
      </c>
      <c r="F58" s="36" t="s">
        <v>26</v>
      </c>
      <c r="G58" s="43">
        <v>-54407792.095098339</v>
      </c>
      <c r="H58" s="37">
        <v>-1041254.0248065903</v>
      </c>
      <c r="I58" s="37">
        <v>-2755096.8880457319</v>
      </c>
      <c r="J58" s="37">
        <v>-21687177.713019524</v>
      </c>
      <c r="K58" s="37">
        <v>-60935329.234128162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57036446.187600009</v>
      </c>
      <c r="AC58" s="37">
        <v>57036446.187600009</v>
      </c>
      <c r="AD58" s="95">
        <v>17</v>
      </c>
      <c r="AE58" s="37">
        <v>1728377.1572000002</v>
      </c>
    </row>
    <row r="59" spans="2:31" x14ac:dyDescent="0.2">
      <c r="B59" s="34" t="s">
        <v>105</v>
      </c>
      <c r="C59" s="89">
        <v>1</v>
      </c>
      <c r="D59" s="34" t="s">
        <v>114</v>
      </c>
      <c r="E59" s="38">
        <v>1</v>
      </c>
      <c r="F59" s="36" t="s">
        <v>26</v>
      </c>
      <c r="G59" s="43">
        <v>-17417601.822843723</v>
      </c>
      <c r="H59" s="37">
        <v>-176326.03594953808</v>
      </c>
      <c r="I59" s="37">
        <v>-302125.58516439761</v>
      </c>
      <c r="J59" s="37">
        <v>-916273.63369533548</v>
      </c>
      <c r="K59" s="37">
        <v>-10037009.391649535</v>
      </c>
      <c r="L59" s="37">
        <v>-16560110.043541193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15995339.822857141</v>
      </c>
      <c r="AC59" s="37">
        <v>15995339.822857141</v>
      </c>
      <c r="AD59" s="95">
        <v>15</v>
      </c>
      <c r="AE59" s="37">
        <v>799766.99114285712</v>
      </c>
    </row>
    <row r="60" spans="2:31" x14ac:dyDescent="0.2">
      <c r="B60" s="34" t="s">
        <v>105</v>
      </c>
      <c r="C60" s="89">
        <v>2</v>
      </c>
      <c r="D60" s="34" t="s">
        <v>166</v>
      </c>
      <c r="E60" s="38">
        <v>1</v>
      </c>
      <c r="F60" s="36" t="s">
        <v>26</v>
      </c>
      <c r="G60" s="43"/>
      <c r="H60" s="37" t="s">
        <v>190</v>
      </c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C60" s="37" t="s">
        <v>190</v>
      </c>
      <c r="AD60" s="95"/>
      <c r="AE60" s="37"/>
    </row>
    <row r="61" spans="2:31" x14ac:dyDescent="0.2">
      <c r="B61" s="34" t="s">
        <v>106</v>
      </c>
      <c r="C61" s="89">
        <v>1</v>
      </c>
      <c r="D61" s="34" t="s">
        <v>109</v>
      </c>
      <c r="E61" s="38">
        <v>1</v>
      </c>
      <c r="F61" s="36" t="s">
        <v>26</v>
      </c>
      <c r="G61" s="43">
        <v>-5862839.6560553396</v>
      </c>
      <c r="H61" s="37">
        <v>-562958.65784328035</v>
      </c>
      <c r="I61" s="37">
        <v>-3286846.5899116616</v>
      </c>
      <c r="J61" s="37">
        <v>-4322374.4822450578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4699003.3447500002</v>
      </c>
      <c r="AC61" s="37">
        <v>4699003.3447500002</v>
      </c>
      <c r="AD61" s="95">
        <v>17</v>
      </c>
      <c r="AE61" s="37">
        <v>204304.49325</v>
      </c>
    </row>
    <row r="62" spans="2:31" x14ac:dyDescent="0.2">
      <c r="B62" s="34" t="s">
        <v>106</v>
      </c>
      <c r="C62" s="89">
        <v>1</v>
      </c>
      <c r="D62" s="34" t="s">
        <v>118</v>
      </c>
      <c r="E62" s="38">
        <v>1</v>
      </c>
      <c r="F62" s="36" t="s">
        <v>26</v>
      </c>
      <c r="G62" s="43">
        <v>-54407792.095098339</v>
      </c>
      <c r="H62" s="37">
        <v>-1041254.0248065903</v>
      </c>
      <c r="I62" s="37">
        <v>-2755096.8880457319</v>
      </c>
      <c r="J62" s="37">
        <v>-21687177.713019524</v>
      </c>
      <c r="K62" s="37">
        <v>-60935329.234128162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57036446.187600009</v>
      </c>
      <c r="AC62" s="37">
        <v>57036446.187600009</v>
      </c>
      <c r="AD62" s="95">
        <v>17</v>
      </c>
      <c r="AE62" s="37">
        <v>1728377.1572000002</v>
      </c>
    </row>
    <row r="63" spans="2:31" x14ac:dyDescent="0.2">
      <c r="B63" s="34" t="s">
        <v>106</v>
      </c>
      <c r="C63" s="89">
        <v>2</v>
      </c>
      <c r="D63" s="34" t="s">
        <v>116</v>
      </c>
      <c r="E63" s="38">
        <v>1</v>
      </c>
      <c r="F63" s="36" t="s">
        <v>26</v>
      </c>
      <c r="G63" s="43">
        <v>-34475020.350740738</v>
      </c>
      <c r="H63" s="37">
        <v>0</v>
      </c>
      <c r="I63" s="37">
        <v>-280164.99313624977</v>
      </c>
      <c r="J63" s="37">
        <v>-581512.83897542977</v>
      </c>
      <c r="K63" s="37">
        <v>-2019198.382157</v>
      </c>
      <c r="L63" s="37">
        <v>-19947050.723129183</v>
      </c>
      <c r="M63" s="37">
        <v>-42769235.622012779</v>
      </c>
      <c r="N63" s="37">
        <v>-1514936.9105893557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49662953.607799999</v>
      </c>
      <c r="AC63" s="37">
        <v>49662953.607799999</v>
      </c>
      <c r="AD63" s="95">
        <v>13</v>
      </c>
      <c r="AE63" s="37">
        <v>1342241.9894000001</v>
      </c>
    </row>
    <row r="64" spans="2:31" x14ac:dyDescent="0.2">
      <c r="B64" s="34" t="s">
        <v>119</v>
      </c>
      <c r="C64" s="89">
        <v>1</v>
      </c>
      <c r="D64" s="34" t="s">
        <v>109</v>
      </c>
      <c r="E64" s="38">
        <v>1</v>
      </c>
      <c r="F64" s="36" t="s">
        <v>26</v>
      </c>
      <c r="G64" s="43">
        <v>-5862839.6560553396</v>
      </c>
      <c r="H64" s="37">
        <v>-562958.65784328035</v>
      </c>
      <c r="I64" s="37">
        <v>-3286846.5899116616</v>
      </c>
      <c r="J64" s="37">
        <v>-4322374.4822450578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4699003.3447500002</v>
      </c>
      <c r="AC64" s="37">
        <v>4699003.3447500002</v>
      </c>
      <c r="AD64" s="95">
        <v>17</v>
      </c>
      <c r="AE64" s="37">
        <v>204304.49325</v>
      </c>
    </row>
    <row r="65" spans="2:31" x14ac:dyDescent="0.2">
      <c r="B65" s="34" t="s">
        <v>119</v>
      </c>
      <c r="C65" s="89">
        <v>1</v>
      </c>
      <c r="D65" s="34" t="s">
        <v>191</v>
      </c>
      <c r="E65" s="38">
        <v>0</v>
      </c>
      <c r="F65" s="36" t="s">
        <v>26</v>
      </c>
      <c r="G65" s="43"/>
      <c r="H65" s="37" t="s">
        <v>190</v>
      </c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C65" s="37" t="s">
        <v>190</v>
      </c>
      <c r="AD65" s="95"/>
      <c r="AE65" s="37"/>
    </row>
    <row r="66" spans="2:31" x14ac:dyDescent="0.2">
      <c r="B66" s="34" t="s">
        <v>119</v>
      </c>
      <c r="C66" s="89">
        <v>2</v>
      </c>
      <c r="D66" s="34" t="s">
        <v>118</v>
      </c>
      <c r="E66" s="38">
        <v>1</v>
      </c>
      <c r="F66" s="36" t="s">
        <v>26</v>
      </c>
      <c r="G66" s="43">
        <v>-40774440.496269129</v>
      </c>
      <c r="H66" s="37">
        <v>0</v>
      </c>
      <c r="I66" s="37">
        <v>0</v>
      </c>
      <c r="J66" s="37">
        <v>0</v>
      </c>
      <c r="K66" s="37">
        <v>-1041254.0248065903</v>
      </c>
      <c r="L66" s="37">
        <v>-2755096.8880457319</v>
      </c>
      <c r="M66" s="37">
        <v>-21687177.713019524</v>
      </c>
      <c r="N66" s="37">
        <v>-60935329.234128162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63949954.816400006</v>
      </c>
      <c r="AC66" s="37">
        <v>63949954.816400006</v>
      </c>
      <c r="AD66" s="95">
        <v>13</v>
      </c>
      <c r="AE66" s="37">
        <v>1728377.1572000002</v>
      </c>
    </row>
    <row r="67" spans="2:31" x14ac:dyDescent="0.2">
      <c r="B67" s="34" t="s">
        <v>119</v>
      </c>
      <c r="C67" s="89">
        <v>2</v>
      </c>
      <c r="D67" s="34" t="s">
        <v>114</v>
      </c>
      <c r="E67" s="38">
        <v>1</v>
      </c>
      <c r="F67" s="36" t="s">
        <v>26</v>
      </c>
      <c r="G67" s="43">
        <v>-14483219.880632302</v>
      </c>
      <c r="H67" s="37">
        <v>0</v>
      </c>
      <c r="I67" s="37">
        <v>0</v>
      </c>
      <c r="J67" s="37">
        <v>-176326.03594953808</v>
      </c>
      <c r="K67" s="37">
        <v>-302125.58516439761</v>
      </c>
      <c r="L67" s="37">
        <v>-916273.63369533548</v>
      </c>
      <c r="M67" s="37">
        <v>-10037009.391649535</v>
      </c>
      <c r="N67" s="37">
        <v>-16560110.043541193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17594873.805142857</v>
      </c>
      <c r="AC67" s="37">
        <v>17594873.805142857</v>
      </c>
      <c r="AD67" s="95">
        <v>13</v>
      </c>
      <c r="AE67" s="37">
        <v>799766.99114285712</v>
      </c>
    </row>
    <row r="68" spans="2:31" x14ac:dyDescent="0.2">
      <c r="B68" s="34" t="s">
        <v>120</v>
      </c>
      <c r="C68" s="89">
        <v>1</v>
      </c>
      <c r="D68" s="34" t="s">
        <v>109</v>
      </c>
      <c r="E68" s="38">
        <v>1</v>
      </c>
      <c r="F68" s="36" t="s">
        <v>26</v>
      </c>
      <c r="G68" s="43">
        <v>-5862839.6560553396</v>
      </c>
      <c r="H68" s="37">
        <v>-562958.65784328035</v>
      </c>
      <c r="I68" s="37">
        <v>-3286846.5899116616</v>
      </c>
      <c r="J68" s="37">
        <v>-4322374.4822450578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4699003.3447500002</v>
      </c>
      <c r="AC68" s="37">
        <v>4699003.3447500002</v>
      </c>
      <c r="AD68" s="95">
        <v>17</v>
      </c>
      <c r="AE68" s="37">
        <v>204304.49325</v>
      </c>
    </row>
    <row r="69" spans="2:31" x14ac:dyDescent="0.2">
      <c r="B69" s="34" t="s">
        <v>120</v>
      </c>
      <c r="C69" s="89">
        <v>1</v>
      </c>
      <c r="D69" s="34" t="s">
        <v>192</v>
      </c>
      <c r="E69" s="38">
        <v>0</v>
      </c>
      <c r="F69" s="36" t="s">
        <v>26</v>
      </c>
      <c r="G69" s="43"/>
      <c r="H69" s="37" t="s">
        <v>190</v>
      </c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C69" s="37" t="s">
        <v>190</v>
      </c>
      <c r="AD69" s="95"/>
      <c r="AE69" s="37"/>
    </row>
    <row r="70" spans="2:31" x14ac:dyDescent="0.2">
      <c r="B70" s="34" t="s">
        <v>120</v>
      </c>
      <c r="C70" s="89">
        <v>2</v>
      </c>
      <c r="D70" s="34" t="s">
        <v>118</v>
      </c>
      <c r="E70" s="38">
        <v>1</v>
      </c>
      <c r="F70" s="36" t="s">
        <v>26</v>
      </c>
      <c r="G70" s="43">
        <v>-40774440.496269129</v>
      </c>
      <c r="H70" s="37">
        <v>0</v>
      </c>
      <c r="I70" s="37">
        <v>0</v>
      </c>
      <c r="J70" s="37">
        <v>0</v>
      </c>
      <c r="K70" s="37">
        <v>-1041254.0248065903</v>
      </c>
      <c r="L70" s="37">
        <v>-2755096.8880457319</v>
      </c>
      <c r="M70" s="37">
        <v>-21687177.713019524</v>
      </c>
      <c r="N70" s="37">
        <v>-60935329.234128162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63949954.816400006</v>
      </c>
      <c r="AC70" s="37">
        <v>63949954.816400006</v>
      </c>
      <c r="AD70" s="95">
        <v>13</v>
      </c>
      <c r="AE70" s="37">
        <v>1728377.1572000002</v>
      </c>
    </row>
    <row r="71" spans="2:31" x14ac:dyDescent="0.2">
      <c r="B71" s="34" t="s">
        <v>120</v>
      </c>
      <c r="C71" s="89">
        <v>2</v>
      </c>
      <c r="D71" s="34" t="s">
        <v>114</v>
      </c>
      <c r="E71" s="38">
        <v>1</v>
      </c>
      <c r="F71" s="36" t="s">
        <v>26</v>
      </c>
      <c r="G71" s="43">
        <v>-14483219.880632302</v>
      </c>
      <c r="H71" s="37">
        <v>0</v>
      </c>
      <c r="I71" s="37">
        <v>0</v>
      </c>
      <c r="J71" s="37">
        <v>-176326.03594953808</v>
      </c>
      <c r="K71" s="37">
        <v>-302125.58516439761</v>
      </c>
      <c r="L71" s="37">
        <v>-916273.63369533548</v>
      </c>
      <c r="M71" s="37">
        <v>-10037009.391649535</v>
      </c>
      <c r="N71" s="37">
        <v>-16560110.043541193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17594873.805142857</v>
      </c>
      <c r="AC71" s="37">
        <v>17594873.805142857</v>
      </c>
      <c r="AD71" s="95">
        <v>13</v>
      </c>
      <c r="AE71" s="37">
        <v>799766.99114285712</v>
      </c>
    </row>
    <row r="72" spans="2:31" x14ac:dyDescent="0.2">
      <c r="B72" s="34" t="s">
        <v>161</v>
      </c>
      <c r="C72" s="89">
        <v>1</v>
      </c>
      <c r="D72" s="34" t="s">
        <v>109</v>
      </c>
      <c r="E72" s="38">
        <v>1</v>
      </c>
      <c r="F72" s="36" t="s">
        <v>26</v>
      </c>
      <c r="G72" s="43">
        <v>-5862839.6560553396</v>
      </c>
      <c r="H72" s="37">
        <v>-562958.65784328035</v>
      </c>
      <c r="I72" s="37">
        <v>-3286846.5899116616</v>
      </c>
      <c r="J72" s="37">
        <v>-4322374.4822450578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4699003.3447500002</v>
      </c>
      <c r="AC72" s="37">
        <v>4699003.3447500002</v>
      </c>
      <c r="AD72" s="95">
        <v>17</v>
      </c>
      <c r="AE72" s="37">
        <v>204304.49325</v>
      </c>
    </row>
    <row r="73" spans="2:31" x14ac:dyDescent="0.2">
      <c r="B73" s="34" t="s">
        <v>161</v>
      </c>
      <c r="C73" s="89">
        <v>1</v>
      </c>
      <c r="D73" s="34" t="s">
        <v>191</v>
      </c>
      <c r="E73" s="38">
        <v>0</v>
      </c>
      <c r="F73" s="36" t="s">
        <v>26</v>
      </c>
      <c r="G73" s="43"/>
      <c r="H73" s="37" t="s">
        <v>190</v>
      </c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C73" s="37" t="s">
        <v>190</v>
      </c>
      <c r="AD73" s="95"/>
      <c r="AE73" s="37"/>
    </row>
    <row r="74" spans="2:31" x14ac:dyDescent="0.2">
      <c r="B74" s="34" t="s">
        <v>161</v>
      </c>
      <c r="C74" s="89">
        <v>2</v>
      </c>
      <c r="D74" s="34" t="s">
        <v>118</v>
      </c>
      <c r="E74" s="38">
        <v>1</v>
      </c>
      <c r="F74" s="36" t="s">
        <v>26</v>
      </c>
      <c r="G74" s="43">
        <v>-40774440.496269129</v>
      </c>
      <c r="H74" s="37">
        <v>0</v>
      </c>
      <c r="I74" s="37">
        <v>0</v>
      </c>
      <c r="J74" s="37">
        <v>0</v>
      </c>
      <c r="K74" s="37">
        <v>-1041254.0248065903</v>
      </c>
      <c r="L74" s="37">
        <v>-2755096.8880457319</v>
      </c>
      <c r="M74" s="37">
        <v>-21687177.713019524</v>
      </c>
      <c r="N74" s="37">
        <v>-60935329.234128162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63949954.816400006</v>
      </c>
      <c r="AC74" s="37">
        <v>63949954.816400006</v>
      </c>
      <c r="AD74" s="95">
        <v>13</v>
      </c>
      <c r="AE74" s="37">
        <v>1728377.1572000002</v>
      </c>
    </row>
    <row r="75" spans="2:31" x14ac:dyDescent="0.2">
      <c r="B75" s="34" t="s">
        <v>161</v>
      </c>
      <c r="C75" s="89">
        <v>2</v>
      </c>
      <c r="D75" s="34" t="s">
        <v>114</v>
      </c>
      <c r="E75" s="38">
        <v>1</v>
      </c>
      <c r="F75" s="36" t="s">
        <v>26</v>
      </c>
      <c r="G75" s="43">
        <v>-14483219.880632302</v>
      </c>
      <c r="H75" s="37">
        <v>0</v>
      </c>
      <c r="I75" s="37">
        <v>0</v>
      </c>
      <c r="J75" s="37">
        <v>-176326.03594953808</v>
      </c>
      <c r="K75" s="37">
        <v>-302125.58516439761</v>
      </c>
      <c r="L75" s="37">
        <v>-916273.63369533548</v>
      </c>
      <c r="M75" s="37">
        <v>-10037009.391649535</v>
      </c>
      <c r="N75" s="37">
        <v>-16560110.043541193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17594873.805142857</v>
      </c>
      <c r="AC75" s="37">
        <v>17594873.805142857</v>
      </c>
      <c r="AD75" s="95">
        <v>13</v>
      </c>
      <c r="AE75" s="37">
        <v>799766.99114285712</v>
      </c>
    </row>
    <row r="76" spans="2:31" ht="15" x14ac:dyDescent="0.25">
      <c r="B76" s="180" t="s">
        <v>123</v>
      </c>
      <c r="C76" s="181"/>
      <c r="D76" s="180"/>
      <c r="E76" s="38"/>
      <c r="F76" s="36"/>
      <c r="G76" s="43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C76" s="37"/>
      <c r="AD76" s="95"/>
      <c r="AE76" s="37"/>
    </row>
    <row r="77" spans="2:31" x14ac:dyDescent="0.2">
      <c r="B77" s="34" t="s">
        <v>99</v>
      </c>
      <c r="C77" s="89">
        <v>2</v>
      </c>
      <c r="D77" s="34" t="s">
        <v>111</v>
      </c>
      <c r="E77" s="38">
        <v>1</v>
      </c>
      <c r="F77" s="36" t="s">
        <v>26</v>
      </c>
      <c r="G77" s="43">
        <v>-6799567.8445543209</v>
      </c>
      <c r="H77" s="37">
        <v>0</v>
      </c>
      <c r="I77" s="37">
        <v>0</v>
      </c>
      <c r="J77" s="37">
        <v>0</v>
      </c>
      <c r="K77" s="37">
        <v>0</v>
      </c>
      <c r="L77" s="37">
        <v>-12600000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9324000</v>
      </c>
      <c r="AC77" s="37">
        <v>9324000</v>
      </c>
      <c r="AD77" s="95">
        <v>13</v>
      </c>
      <c r="AE77" s="37">
        <v>252000</v>
      </c>
    </row>
    <row r="78" spans="2:31" x14ac:dyDescent="0.2">
      <c r="B78" s="34" t="s">
        <v>100</v>
      </c>
      <c r="C78" s="89">
        <v>1</v>
      </c>
      <c r="D78" s="34" t="s">
        <v>112</v>
      </c>
      <c r="E78" s="38">
        <v>1</v>
      </c>
      <c r="F78" s="36" t="s">
        <v>26</v>
      </c>
      <c r="G78" s="43">
        <v>-4429726.564336041</v>
      </c>
      <c r="H78" s="37">
        <v>0</v>
      </c>
      <c r="I78" s="37">
        <v>0</v>
      </c>
      <c r="J78" s="37">
        <v>0</v>
      </c>
      <c r="K78" s="37">
        <v>0</v>
      </c>
      <c r="L78" s="37">
        <v>-8100000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5832000</v>
      </c>
      <c r="AC78" s="37">
        <v>5832000</v>
      </c>
      <c r="AD78" s="95">
        <v>14</v>
      </c>
      <c r="AE78" s="37">
        <v>162000</v>
      </c>
    </row>
    <row r="79" spans="2:31" x14ac:dyDescent="0.2">
      <c r="B79" s="34" t="s">
        <v>101</v>
      </c>
      <c r="C79" s="89">
        <v>1</v>
      </c>
      <c r="D79" s="34" t="s">
        <v>113</v>
      </c>
      <c r="E79" s="38">
        <v>1</v>
      </c>
      <c r="F79" s="36" t="s">
        <v>26</v>
      </c>
      <c r="G79" s="43">
        <v>-4789341.6234771721</v>
      </c>
      <c r="H79" s="37">
        <v>0</v>
      </c>
      <c r="I79" s="37">
        <v>0</v>
      </c>
      <c r="J79" s="37">
        <v>0</v>
      </c>
      <c r="K79" s="37">
        <v>-8100000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5832000</v>
      </c>
      <c r="AC79" s="37">
        <v>5832000</v>
      </c>
      <c r="AD79" s="95">
        <v>14</v>
      </c>
      <c r="AE79" s="37">
        <v>162000</v>
      </c>
    </row>
    <row r="80" spans="2:31" x14ac:dyDescent="0.2">
      <c r="B80" s="34" t="s">
        <v>102</v>
      </c>
      <c r="C80" s="89">
        <v>1</v>
      </c>
      <c r="D80" s="34" t="s">
        <v>112</v>
      </c>
      <c r="E80" s="38">
        <v>1</v>
      </c>
      <c r="F80" s="36" t="s">
        <v>26</v>
      </c>
      <c r="G80" s="43">
        <v>-4429726.564336041</v>
      </c>
      <c r="H80" s="37">
        <v>0</v>
      </c>
      <c r="I80" s="37">
        <v>0</v>
      </c>
      <c r="J80" s="37">
        <v>0</v>
      </c>
      <c r="K80" s="37">
        <v>0</v>
      </c>
      <c r="L80" s="37">
        <v>-8100000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5832000</v>
      </c>
      <c r="AC80" s="37">
        <v>5832000</v>
      </c>
      <c r="AD80" s="95">
        <v>14</v>
      </c>
      <c r="AE80" s="37">
        <v>162000</v>
      </c>
    </row>
    <row r="81" spans="2:31" x14ac:dyDescent="0.2">
      <c r="B81" s="34" t="s">
        <v>102</v>
      </c>
      <c r="C81" s="89">
        <v>2</v>
      </c>
      <c r="D81" s="34" t="s">
        <v>116</v>
      </c>
      <c r="E81" s="38">
        <v>1</v>
      </c>
      <c r="F81" s="36" t="s">
        <v>26</v>
      </c>
      <c r="G81" s="43">
        <v>-8526442.2177744638</v>
      </c>
      <c r="H81" s="37">
        <v>0</v>
      </c>
      <c r="I81" s="37">
        <v>0</v>
      </c>
      <c r="J81" s="37">
        <v>0</v>
      </c>
      <c r="K81" s="37">
        <v>0</v>
      </c>
      <c r="L81" s="37">
        <v>-15800000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11692000</v>
      </c>
      <c r="AC81" s="37">
        <v>11692000</v>
      </c>
      <c r="AD81" s="95">
        <v>13</v>
      </c>
      <c r="AE81" s="37">
        <v>316000</v>
      </c>
    </row>
    <row r="82" spans="2:31" x14ac:dyDescent="0.2">
      <c r="B82" s="34" t="s">
        <v>103</v>
      </c>
      <c r="C82" s="89">
        <v>1</v>
      </c>
      <c r="D82" s="34" t="s">
        <v>117</v>
      </c>
      <c r="E82" s="38">
        <v>1</v>
      </c>
      <c r="F82" s="36" t="s">
        <v>26</v>
      </c>
      <c r="G82" s="43">
        <v>-4789341.6234771721</v>
      </c>
      <c r="H82" s="37">
        <v>0</v>
      </c>
      <c r="I82" s="37">
        <v>0</v>
      </c>
      <c r="J82" s="37">
        <v>0</v>
      </c>
      <c r="K82" s="37">
        <v>-8100000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5832000</v>
      </c>
      <c r="AC82" s="37">
        <v>5832000</v>
      </c>
      <c r="AD82" s="95">
        <v>14</v>
      </c>
      <c r="AE82" s="37">
        <v>162000</v>
      </c>
    </row>
    <row r="83" spans="2:31" x14ac:dyDescent="0.2">
      <c r="B83" s="34" t="s">
        <v>106</v>
      </c>
      <c r="C83" s="89">
        <v>2</v>
      </c>
      <c r="D83" s="34" t="s">
        <v>116</v>
      </c>
      <c r="E83" s="38">
        <v>1</v>
      </c>
      <c r="F83" s="36" t="s">
        <v>26</v>
      </c>
      <c r="G83" s="43">
        <v>-8526442.2177744638</v>
      </c>
      <c r="H83" s="37">
        <v>0</v>
      </c>
      <c r="I83" s="37">
        <v>0</v>
      </c>
      <c r="J83" s="37">
        <v>0</v>
      </c>
      <c r="K83" s="37">
        <v>0</v>
      </c>
      <c r="L83" s="37">
        <v>-15800000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11692000</v>
      </c>
      <c r="AC83" s="37">
        <v>11692000</v>
      </c>
      <c r="AD83" s="95">
        <v>13</v>
      </c>
      <c r="AE83" s="37">
        <v>316000</v>
      </c>
    </row>
    <row r="84" spans="2:31" ht="15" x14ac:dyDescent="0.25">
      <c r="B84" s="180" t="s">
        <v>129</v>
      </c>
      <c r="C84" s="181"/>
      <c r="D84" s="180"/>
      <c r="E84" s="38"/>
      <c r="F84" s="36"/>
      <c r="G84" s="43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C84" s="37"/>
      <c r="AD84" s="95"/>
      <c r="AE84" s="37"/>
    </row>
    <row r="85" spans="2:31" x14ac:dyDescent="0.2">
      <c r="B85" s="34" t="s">
        <v>99</v>
      </c>
      <c r="C85" s="89">
        <v>2</v>
      </c>
      <c r="D85" s="34" t="s">
        <v>111</v>
      </c>
      <c r="E85" s="38">
        <v>1</v>
      </c>
      <c r="F85" s="36" t="s">
        <v>26</v>
      </c>
      <c r="G85" s="43">
        <v>-23724028.54018816</v>
      </c>
      <c r="H85" s="37">
        <v>0</v>
      </c>
      <c r="I85" s="37">
        <v>0</v>
      </c>
      <c r="J85" s="37">
        <v>0</v>
      </c>
      <c r="K85" s="37">
        <v>0</v>
      </c>
      <c r="L85" s="37">
        <v>-35000000</v>
      </c>
      <c r="M85" s="37">
        <v>-9720000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33092800</v>
      </c>
      <c r="AC85" s="37">
        <v>33092800</v>
      </c>
      <c r="AD85" s="95">
        <v>13</v>
      </c>
      <c r="AE85" s="37">
        <v>894400</v>
      </c>
    </row>
    <row r="86" spans="2:31" x14ac:dyDescent="0.2">
      <c r="B86" s="34" t="s">
        <v>100</v>
      </c>
      <c r="C86" s="89">
        <v>1</v>
      </c>
      <c r="D86" s="34" t="s">
        <v>112</v>
      </c>
      <c r="E86" s="38">
        <v>1</v>
      </c>
      <c r="F86" s="36" t="s">
        <v>26</v>
      </c>
      <c r="G86" s="43">
        <v>-10112934.61390117</v>
      </c>
      <c r="H86" s="37">
        <v>0</v>
      </c>
      <c r="I86" s="37">
        <v>0</v>
      </c>
      <c r="J86" s="37">
        <v>0</v>
      </c>
      <c r="K86" s="37">
        <v>0</v>
      </c>
      <c r="L86" s="37">
        <v>-10000000</v>
      </c>
      <c r="M86" s="37">
        <v>-9200000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13824000</v>
      </c>
      <c r="AC86" s="37">
        <v>13824000</v>
      </c>
      <c r="AD86" s="95">
        <v>14</v>
      </c>
      <c r="AE86" s="37">
        <v>384000</v>
      </c>
    </row>
    <row r="87" spans="2:31" x14ac:dyDescent="0.2">
      <c r="B87" s="34" t="s">
        <v>101</v>
      </c>
      <c r="C87" s="89">
        <v>1</v>
      </c>
      <c r="D87" s="34" t="s">
        <v>113</v>
      </c>
      <c r="E87" s="38">
        <v>1</v>
      </c>
      <c r="F87" s="36" t="s">
        <v>26</v>
      </c>
      <c r="G87" s="43">
        <v>-10944061.805760901</v>
      </c>
      <c r="H87" s="37">
        <v>0</v>
      </c>
      <c r="I87" s="37">
        <v>0</v>
      </c>
      <c r="J87" s="37">
        <v>0</v>
      </c>
      <c r="K87" s="37">
        <v>-10000000</v>
      </c>
      <c r="L87" s="37">
        <v>-9200000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13824000</v>
      </c>
      <c r="AC87" s="37">
        <v>13824000</v>
      </c>
      <c r="AD87" s="95">
        <v>14</v>
      </c>
      <c r="AE87" s="37">
        <v>384000</v>
      </c>
    </row>
    <row r="88" spans="2:31" x14ac:dyDescent="0.2">
      <c r="B88" s="34" t="s">
        <v>102</v>
      </c>
      <c r="C88" s="89">
        <v>1</v>
      </c>
      <c r="D88" s="34" t="s">
        <v>112</v>
      </c>
      <c r="E88" s="38">
        <v>1</v>
      </c>
      <c r="F88" s="36" t="s">
        <v>26</v>
      </c>
      <c r="G88" s="43">
        <v>-10112934.61390117</v>
      </c>
      <c r="H88" s="37">
        <v>0</v>
      </c>
      <c r="I88" s="37">
        <v>0</v>
      </c>
      <c r="J88" s="37">
        <v>0</v>
      </c>
      <c r="K88" s="37">
        <v>0</v>
      </c>
      <c r="L88" s="37">
        <v>-10000000</v>
      </c>
      <c r="M88" s="37">
        <v>-9200000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13824000</v>
      </c>
      <c r="AC88" s="37">
        <v>13824000</v>
      </c>
      <c r="AD88" s="95">
        <v>14</v>
      </c>
      <c r="AE88" s="37">
        <v>384000</v>
      </c>
    </row>
    <row r="89" spans="2:31" x14ac:dyDescent="0.2">
      <c r="B89" s="34" t="s">
        <v>102</v>
      </c>
      <c r="C89" s="89">
        <v>2</v>
      </c>
      <c r="D89" s="34" t="s">
        <v>116</v>
      </c>
      <c r="E89" s="38">
        <v>1</v>
      </c>
      <c r="F89" s="36" t="s">
        <v>26</v>
      </c>
      <c r="G89" s="43">
        <v>-11934497.713827321</v>
      </c>
      <c r="H89" s="37">
        <v>0</v>
      </c>
      <c r="I89" s="37">
        <v>0</v>
      </c>
      <c r="J89" s="37">
        <v>0</v>
      </c>
      <c r="K89" s="37">
        <v>0</v>
      </c>
      <c r="L89" s="37">
        <v>-10000000</v>
      </c>
      <c r="M89" s="37">
        <v>-13140000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17123600</v>
      </c>
      <c r="AC89" s="37">
        <v>17123600</v>
      </c>
      <c r="AD89" s="95">
        <v>13</v>
      </c>
      <c r="AE89" s="37">
        <v>462800</v>
      </c>
    </row>
    <row r="90" spans="2:31" x14ac:dyDescent="0.2">
      <c r="B90" s="34" t="s">
        <v>103</v>
      </c>
      <c r="C90" s="89">
        <v>1</v>
      </c>
      <c r="D90" s="34" t="s">
        <v>117</v>
      </c>
      <c r="E90" s="38">
        <v>1</v>
      </c>
      <c r="F90" s="36" t="s">
        <v>26</v>
      </c>
      <c r="G90" s="43">
        <v>-13977008.699142739</v>
      </c>
      <c r="H90" s="37">
        <v>0</v>
      </c>
      <c r="I90" s="37">
        <v>0</v>
      </c>
      <c r="J90" s="37">
        <v>0</v>
      </c>
      <c r="K90" s="37">
        <v>-15000000</v>
      </c>
      <c r="L90" s="37">
        <v>-9340000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17524800</v>
      </c>
      <c r="AC90" s="37">
        <v>17524800</v>
      </c>
      <c r="AD90" s="95">
        <v>14</v>
      </c>
      <c r="AE90" s="37">
        <v>486800</v>
      </c>
    </row>
    <row r="91" spans="2:31" x14ac:dyDescent="0.2">
      <c r="B91" s="34" t="s">
        <v>104</v>
      </c>
      <c r="C91" s="89">
        <v>1</v>
      </c>
      <c r="D91" s="34" t="s">
        <v>118</v>
      </c>
      <c r="E91" s="38">
        <v>1</v>
      </c>
      <c r="F91" s="36" t="s">
        <v>26</v>
      </c>
      <c r="G91" s="43">
        <v>-219900.23668279679</v>
      </c>
      <c r="H91" s="37">
        <v>0</v>
      </c>
      <c r="I91" s="37">
        <v>0</v>
      </c>
      <c r="J91" s="37">
        <v>-333278.00000000006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219963.48000000004</v>
      </c>
      <c r="AC91" s="37">
        <v>219963.48000000004</v>
      </c>
      <c r="AD91" s="95">
        <v>17</v>
      </c>
      <c r="AE91" s="37">
        <v>6665.5600000000013</v>
      </c>
    </row>
    <row r="92" spans="2:31" x14ac:dyDescent="0.2">
      <c r="B92" s="34" t="s">
        <v>105</v>
      </c>
      <c r="C92" s="89">
        <v>1</v>
      </c>
      <c r="D92" s="34" t="s">
        <v>118</v>
      </c>
      <c r="E92" s="38">
        <v>1</v>
      </c>
      <c r="F92" s="36" t="s">
        <v>26</v>
      </c>
      <c r="G92" s="43">
        <v>-219900.23668279679</v>
      </c>
      <c r="H92" s="37">
        <v>0</v>
      </c>
      <c r="I92" s="37">
        <v>0</v>
      </c>
      <c r="J92" s="37">
        <v>-333278.00000000006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219963.48000000004</v>
      </c>
      <c r="AC92" s="37">
        <v>219963.48000000004</v>
      </c>
      <c r="AD92" s="95">
        <v>17</v>
      </c>
      <c r="AE92" s="37">
        <v>6665.5600000000013</v>
      </c>
    </row>
    <row r="93" spans="2:31" x14ac:dyDescent="0.2">
      <c r="B93" s="34" t="s">
        <v>106</v>
      </c>
      <c r="C93" s="89">
        <v>1</v>
      </c>
      <c r="D93" s="34" t="s">
        <v>118</v>
      </c>
      <c r="E93" s="38">
        <v>1</v>
      </c>
      <c r="F93" s="36" t="s">
        <v>26</v>
      </c>
      <c r="G93" s="43">
        <v>-219900.23668279679</v>
      </c>
      <c r="H93" s="37">
        <v>0</v>
      </c>
      <c r="I93" s="37">
        <v>0</v>
      </c>
      <c r="J93" s="37">
        <v>-333278.00000000006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219963.48000000004</v>
      </c>
      <c r="AC93" s="37">
        <v>219963.48000000004</v>
      </c>
      <c r="AD93" s="95">
        <v>17</v>
      </c>
      <c r="AE93" s="37">
        <v>6665.5600000000013</v>
      </c>
    </row>
    <row r="94" spans="2:31" x14ac:dyDescent="0.2">
      <c r="B94" s="34" t="s">
        <v>106</v>
      </c>
      <c r="C94" s="89">
        <v>2</v>
      </c>
      <c r="D94" s="34" t="s">
        <v>116</v>
      </c>
      <c r="E94" s="38">
        <v>1</v>
      </c>
      <c r="F94" s="36" t="s">
        <v>26</v>
      </c>
      <c r="G94" s="43">
        <v>-11934497.713827321</v>
      </c>
      <c r="H94" s="37">
        <v>0</v>
      </c>
      <c r="I94" s="37">
        <v>0</v>
      </c>
      <c r="J94" s="37">
        <v>0</v>
      </c>
      <c r="K94" s="37">
        <v>0</v>
      </c>
      <c r="L94" s="37">
        <v>-10000000</v>
      </c>
      <c r="M94" s="37">
        <v>-13140000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17123600</v>
      </c>
      <c r="AC94" s="37">
        <v>17123600</v>
      </c>
      <c r="AD94" s="95">
        <v>13</v>
      </c>
      <c r="AE94" s="37">
        <v>462800</v>
      </c>
    </row>
    <row r="95" spans="2:31" x14ac:dyDescent="0.2">
      <c r="B95" s="34" t="s">
        <v>119</v>
      </c>
      <c r="C95" s="89">
        <v>2</v>
      </c>
      <c r="D95" s="34" t="s">
        <v>118</v>
      </c>
      <c r="E95" s="38">
        <v>1</v>
      </c>
      <c r="F95" s="36" t="s">
        <v>26</v>
      </c>
      <c r="G95" s="43">
        <v>-165827.75207952762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-333278.00000000006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246625.72000000003</v>
      </c>
      <c r="AC95" s="37">
        <v>246625.72000000003</v>
      </c>
      <c r="AD95" s="95">
        <v>13</v>
      </c>
      <c r="AE95" s="37">
        <v>6665.5600000000013</v>
      </c>
    </row>
    <row r="96" spans="2:31" x14ac:dyDescent="0.2">
      <c r="B96" s="34" t="s">
        <v>120</v>
      </c>
      <c r="C96" s="89">
        <v>2</v>
      </c>
      <c r="D96" s="34" t="s">
        <v>118</v>
      </c>
      <c r="E96" s="38">
        <v>1</v>
      </c>
      <c r="F96" s="36" t="s">
        <v>26</v>
      </c>
      <c r="G96" s="43">
        <v>-165827.75207952762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-333278.00000000006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246625.72000000003</v>
      </c>
      <c r="AC96" s="37">
        <v>246625.72000000003</v>
      </c>
      <c r="AD96" s="95">
        <v>13</v>
      </c>
      <c r="AE96" s="37">
        <v>6665.5600000000013</v>
      </c>
    </row>
    <row r="97" spans="2:32" x14ac:dyDescent="0.2">
      <c r="B97" s="34" t="s">
        <v>161</v>
      </c>
      <c r="C97" s="89">
        <v>2</v>
      </c>
      <c r="D97" s="34" t="s">
        <v>118</v>
      </c>
      <c r="E97" s="38">
        <v>1</v>
      </c>
      <c r="F97" s="36" t="s">
        <v>26</v>
      </c>
      <c r="G97" s="43">
        <v>-165827.75207952762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-333278.00000000006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246625.72000000003</v>
      </c>
      <c r="AC97" s="37">
        <v>246625.72000000003</v>
      </c>
      <c r="AD97" s="95">
        <v>13</v>
      </c>
      <c r="AE97" s="37">
        <v>6665.5600000000013</v>
      </c>
    </row>
    <row r="99" spans="2:32" ht="15" x14ac:dyDescent="0.25">
      <c r="B99" s="29" t="s">
        <v>49</v>
      </c>
      <c r="C99" s="29"/>
      <c r="D99" s="9"/>
      <c r="E99" s="9"/>
      <c r="F99" s="30"/>
      <c r="G99" s="42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2:32" ht="15" x14ac:dyDescent="0.25">
      <c r="B100" s="31" t="s">
        <v>25</v>
      </c>
      <c r="C100" s="31"/>
      <c r="D100" s="31"/>
      <c r="E100" s="31"/>
      <c r="F100" s="32" t="s">
        <v>17</v>
      </c>
      <c r="G100" s="33" t="s">
        <v>44</v>
      </c>
      <c r="H100" s="33">
        <v>2023</v>
      </c>
      <c r="I100" s="33">
        <v>2024</v>
      </c>
      <c r="J100" s="33">
        <v>2025</v>
      </c>
      <c r="K100" s="33">
        <v>2026</v>
      </c>
      <c r="L100" s="33">
        <v>2027</v>
      </c>
      <c r="M100" s="33">
        <v>2028</v>
      </c>
      <c r="N100" s="33">
        <v>2029</v>
      </c>
      <c r="O100" s="33">
        <v>2030</v>
      </c>
      <c r="P100" s="33">
        <v>2031</v>
      </c>
      <c r="Q100" s="33">
        <v>2032</v>
      </c>
      <c r="R100" s="33">
        <v>2033</v>
      </c>
      <c r="S100" s="33">
        <v>2034</v>
      </c>
      <c r="T100" s="33">
        <v>2035</v>
      </c>
      <c r="U100" s="33">
        <v>2036</v>
      </c>
      <c r="V100" s="33">
        <v>2037</v>
      </c>
      <c r="W100" s="33">
        <v>2038</v>
      </c>
      <c r="X100" s="33">
        <v>2039</v>
      </c>
      <c r="Y100" s="33">
        <v>2040</v>
      </c>
      <c r="Z100" s="33">
        <v>2041</v>
      </c>
      <c r="AA100" s="33">
        <v>2042</v>
      </c>
      <c r="AB100" s="177"/>
      <c r="AC100" s="177"/>
      <c r="AD100" s="177"/>
      <c r="AE100" s="177"/>
      <c r="AF100" s="177"/>
    </row>
    <row r="101" spans="2:32" ht="15" x14ac:dyDescent="0.2">
      <c r="B101" s="34" t="s">
        <v>98</v>
      </c>
      <c r="C101" s="34"/>
      <c r="D101" s="35"/>
      <c r="E101" s="35"/>
      <c r="F101" s="36" t="s">
        <v>26</v>
      </c>
      <c r="G101" s="43">
        <v>-175465299.40121794</v>
      </c>
      <c r="H101" s="37">
        <v>-3206685.9702940285</v>
      </c>
      <c r="I101" s="37">
        <v>-12900039.289619526</v>
      </c>
      <c r="J101" s="37">
        <v>-67117200.621726424</v>
      </c>
      <c r="K101" s="37">
        <v>-98252317.870229796</v>
      </c>
      <c r="L101" s="37">
        <v>-57241104.781033315</v>
      </c>
      <c r="M101" s="37">
        <v>-23528527.15265765</v>
      </c>
      <c r="N101" s="37">
        <v>-11645069.154439274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156528811.41292855</v>
      </c>
      <c r="AB101" s="177"/>
      <c r="AC101" s="138"/>
      <c r="AD101" s="137"/>
      <c r="AE101" s="45"/>
      <c r="AF101" s="177"/>
    </row>
    <row r="102" spans="2:32" ht="15" x14ac:dyDescent="0.2">
      <c r="B102" s="34" t="s">
        <v>99</v>
      </c>
      <c r="C102" s="34"/>
      <c r="D102" s="35"/>
      <c r="E102" s="35"/>
      <c r="F102" s="36" t="s">
        <v>26</v>
      </c>
      <c r="G102" s="43">
        <v>-153598044.27151799</v>
      </c>
      <c r="H102" s="37">
        <v>-2476045.605460606</v>
      </c>
      <c r="I102" s="37">
        <v>-11876473.330656376</v>
      </c>
      <c r="J102" s="37">
        <v>-65427657.455899201</v>
      </c>
      <c r="K102" s="37">
        <v>-11731043.870460166</v>
      </c>
      <c r="L102" s="37">
        <v>-81214032.783121556</v>
      </c>
      <c r="M102" s="37">
        <v>-40613655.279063344</v>
      </c>
      <c r="N102" s="37">
        <v>-52002700.115338735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174944445.98105001</v>
      </c>
      <c r="AB102" s="177"/>
      <c r="AC102" s="138"/>
      <c r="AD102" s="137"/>
      <c r="AE102" s="45"/>
      <c r="AF102" s="177"/>
    </row>
    <row r="103" spans="2:32" ht="15" x14ac:dyDescent="0.2">
      <c r="B103" s="34" t="s">
        <v>100</v>
      </c>
      <c r="C103" s="34"/>
      <c r="D103" s="35"/>
      <c r="E103" s="35"/>
      <c r="F103" s="36" t="s">
        <v>26</v>
      </c>
      <c r="G103" s="43">
        <v>-101615038.80973847</v>
      </c>
      <c r="H103" s="37">
        <v>-853032.18063462048</v>
      </c>
      <c r="I103" s="37">
        <v>-4152329.8479135269</v>
      </c>
      <c r="J103" s="37">
        <v>-6074347.2332992908</v>
      </c>
      <c r="K103" s="37">
        <v>-14665683.980129948</v>
      </c>
      <c r="L103" s="37">
        <v>-82013947.950588107</v>
      </c>
      <c r="M103" s="37">
        <v>-60650064.322123215</v>
      </c>
      <c r="N103" s="37">
        <v>-11645069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116640819.32072586</v>
      </c>
      <c r="AB103" s="177"/>
      <c r="AC103" s="138"/>
      <c r="AD103" s="137"/>
      <c r="AE103" s="45"/>
      <c r="AF103" s="177"/>
    </row>
    <row r="104" spans="2:32" ht="15" x14ac:dyDescent="0.2">
      <c r="B104" s="34" t="s">
        <v>101</v>
      </c>
      <c r="C104" s="34"/>
      <c r="D104" s="35"/>
      <c r="E104" s="35"/>
      <c r="F104" s="36" t="s">
        <v>26</v>
      </c>
      <c r="G104" s="43">
        <v>-83596795.824292034</v>
      </c>
      <c r="H104" s="37">
        <v>-1059318.6969831639</v>
      </c>
      <c r="I104" s="37">
        <v>-4160490.5938916295</v>
      </c>
      <c r="J104" s="37">
        <v>-7021259.2980115544</v>
      </c>
      <c r="K104" s="37">
        <v>-44081128.392771907</v>
      </c>
      <c r="L104" s="37">
        <v>-65529225.879101165</v>
      </c>
      <c r="M104" s="37">
        <v>-11699086.92924059</v>
      </c>
      <c r="N104" s="37">
        <v>-11645069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98312314.479007155</v>
      </c>
      <c r="AB104" s="177"/>
      <c r="AC104" s="138"/>
      <c r="AD104" s="137"/>
      <c r="AE104" s="45"/>
      <c r="AF104" s="177"/>
    </row>
    <row r="105" spans="2:32" ht="15" x14ac:dyDescent="0.2">
      <c r="B105" s="34" t="s">
        <v>102</v>
      </c>
      <c r="C105" s="34"/>
      <c r="D105" s="35"/>
      <c r="E105" s="35"/>
      <c r="F105" s="36" t="s">
        <v>26</v>
      </c>
      <c r="G105" s="43">
        <v>-130807776.14981507</v>
      </c>
      <c r="H105" s="37">
        <v>-853032.18063462048</v>
      </c>
      <c r="I105" s="37">
        <v>-4256168.8051002389</v>
      </c>
      <c r="J105" s="37">
        <v>-6353734.4871103223</v>
      </c>
      <c r="K105" s="37">
        <v>-15768608.728591612</v>
      </c>
      <c r="L105" s="37">
        <v>-116676412.28206776</v>
      </c>
      <c r="M105" s="37">
        <v>-93030772.900594801</v>
      </c>
      <c r="N105" s="37">
        <v>-1514936.9105893557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165053048.58952588</v>
      </c>
      <c r="AB105" s="177"/>
      <c r="AC105" s="138"/>
      <c r="AD105" s="137"/>
      <c r="AE105" s="45"/>
      <c r="AF105" s="177"/>
    </row>
    <row r="106" spans="2:32" ht="15" x14ac:dyDescent="0.2">
      <c r="B106" s="34" t="s">
        <v>103</v>
      </c>
      <c r="C106" s="34"/>
      <c r="D106" s="35"/>
      <c r="E106" s="35"/>
      <c r="F106" s="36" t="s">
        <v>26</v>
      </c>
      <c r="G106" s="43">
        <v>-153830979.09353581</v>
      </c>
      <c r="H106" s="37">
        <v>-1396969.7715339283</v>
      </c>
      <c r="I106" s="37">
        <v>-4873417.2523658322</v>
      </c>
      <c r="J106" s="37">
        <v>-9330605.5003997684</v>
      </c>
      <c r="K106" s="37">
        <v>-65154828.103105627</v>
      </c>
      <c r="L106" s="37">
        <v>-163759125.56348768</v>
      </c>
      <c r="M106" s="37">
        <v>-9922681.6191071663</v>
      </c>
      <c r="N106" s="37">
        <v>-11645069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177781372.38220713</v>
      </c>
      <c r="AB106" s="177"/>
      <c r="AC106" s="138"/>
      <c r="AD106" s="137"/>
      <c r="AE106" s="45"/>
      <c r="AF106" s="177"/>
    </row>
    <row r="107" spans="2:32" ht="15" x14ac:dyDescent="0.2">
      <c r="B107" s="34" t="s">
        <v>104</v>
      </c>
      <c r="C107" s="34"/>
      <c r="D107" s="35"/>
      <c r="E107" s="35"/>
      <c r="F107" s="36" t="s">
        <v>26</v>
      </c>
      <c r="G107" s="43">
        <v>-87732474.202300414</v>
      </c>
      <c r="H107" s="37">
        <v>-1780538.7185994086</v>
      </c>
      <c r="I107" s="37">
        <v>-6344069.0631217919</v>
      </c>
      <c r="J107" s="37">
        <v>-27259103.828959916</v>
      </c>
      <c r="K107" s="37">
        <v>-70972338.625777692</v>
      </c>
      <c r="L107" s="37">
        <v>-17607687.043541193</v>
      </c>
      <c r="M107" s="37">
        <v>-6968417</v>
      </c>
      <c r="N107" s="37">
        <v>-11645069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91221970.360207155</v>
      </c>
      <c r="AB107" s="177"/>
      <c r="AC107" s="138"/>
      <c r="AD107" s="137"/>
      <c r="AE107" s="45"/>
      <c r="AF107" s="177"/>
    </row>
    <row r="108" spans="2:32" ht="15" x14ac:dyDescent="0.2">
      <c r="B108" s="34" t="s">
        <v>105</v>
      </c>
      <c r="C108" s="34"/>
      <c r="D108" s="35"/>
      <c r="E108" s="35"/>
      <c r="F108" s="36" t="s">
        <v>26</v>
      </c>
      <c r="G108" s="43"/>
      <c r="H108" s="90" t="s">
        <v>190</v>
      </c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177"/>
      <c r="AC108" s="138"/>
      <c r="AD108" s="137"/>
      <c r="AE108" s="45"/>
      <c r="AF108" s="177"/>
    </row>
    <row r="109" spans="2:32" ht="15" x14ac:dyDescent="0.2">
      <c r="B109" s="34" t="s">
        <v>106</v>
      </c>
      <c r="C109" s="34"/>
      <c r="D109" s="35"/>
      <c r="E109" s="35"/>
      <c r="F109" s="36" t="s">
        <v>26</v>
      </c>
      <c r="G109" s="43">
        <v>-115426492.27017897</v>
      </c>
      <c r="H109" s="37">
        <v>-1604212.6826498706</v>
      </c>
      <c r="I109" s="37">
        <v>-6322108.4710936435</v>
      </c>
      <c r="J109" s="37">
        <v>-26924343.034240011</v>
      </c>
      <c r="K109" s="37">
        <v>-62954527.61628516</v>
      </c>
      <c r="L109" s="37">
        <v>-45747050.723129183</v>
      </c>
      <c r="M109" s="37">
        <v>-55909235.622012779</v>
      </c>
      <c r="N109" s="37">
        <v>-1514936.9105893557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140433966.62015003</v>
      </c>
      <c r="AB109" s="177"/>
      <c r="AC109" s="138"/>
      <c r="AD109" s="137"/>
      <c r="AE109" s="45"/>
      <c r="AF109" s="177"/>
    </row>
    <row r="110" spans="2:32" ht="15" x14ac:dyDescent="0.2">
      <c r="B110" s="34" t="s">
        <v>119</v>
      </c>
      <c r="C110" s="34"/>
      <c r="D110" s="35"/>
      <c r="E110" s="35"/>
      <c r="F110" s="36" t="s">
        <v>26</v>
      </c>
      <c r="G110" s="43"/>
      <c r="H110" s="90" t="s">
        <v>190</v>
      </c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177"/>
      <c r="AC110" s="138"/>
      <c r="AD110" s="137"/>
      <c r="AE110" s="45"/>
      <c r="AF110" s="177"/>
    </row>
    <row r="111" spans="2:32" ht="15" x14ac:dyDescent="0.2">
      <c r="B111" s="34" t="s">
        <v>120</v>
      </c>
      <c r="C111" s="34"/>
      <c r="D111" s="35"/>
      <c r="E111" s="35"/>
      <c r="F111" s="36" t="s">
        <v>26</v>
      </c>
      <c r="G111" s="43"/>
      <c r="H111" s="90" t="s">
        <v>190</v>
      </c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177"/>
      <c r="AC111" s="138"/>
      <c r="AD111" s="137"/>
      <c r="AE111" s="45"/>
      <c r="AF111" s="177"/>
    </row>
    <row r="112" spans="2:32" ht="15" x14ac:dyDescent="0.2">
      <c r="B112" s="131" t="s">
        <v>161</v>
      </c>
      <c r="C112" s="34"/>
      <c r="D112" s="35"/>
      <c r="E112" s="35"/>
      <c r="F112" s="36" t="s">
        <v>26</v>
      </c>
      <c r="G112" s="43"/>
      <c r="H112" s="90" t="s">
        <v>190</v>
      </c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177"/>
      <c r="AC112" s="138"/>
      <c r="AD112" s="137"/>
      <c r="AE112" s="45"/>
      <c r="AF112" s="177"/>
    </row>
    <row r="113" spans="2:32" x14ac:dyDescent="0.2">
      <c r="AB113" s="177"/>
      <c r="AC113" s="177"/>
      <c r="AD113" s="177"/>
      <c r="AE113" s="177"/>
      <c r="AF113" s="177"/>
    </row>
    <row r="114" spans="2:32" ht="15" x14ac:dyDescent="0.25">
      <c r="B114" s="29" t="s">
        <v>50</v>
      </c>
      <c r="C114" s="29"/>
      <c r="D114" s="9"/>
      <c r="E114" s="9"/>
      <c r="F114" s="30"/>
      <c r="G114" s="42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177"/>
      <c r="AC114" s="177"/>
      <c r="AD114" s="177"/>
      <c r="AE114" s="177"/>
      <c r="AF114" s="177"/>
    </row>
    <row r="115" spans="2:32" ht="15" x14ac:dyDescent="0.25">
      <c r="B115" s="31" t="s">
        <v>25</v>
      </c>
      <c r="C115" s="31"/>
      <c r="D115" s="31"/>
      <c r="E115" s="31"/>
      <c r="F115" s="32" t="s">
        <v>17</v>
      </c>
      <c r="G115" s="33" t="s">
        <v>44</v>
      </c>
      <c r="H115" s="33">
        <v>2023</v>
      </c>
      <c r="I115" s="33">
        <v>2024</v>
      </c>
      <c r="J115" s="33">
        <v>2025</v>
      </c>
      <c r="K115" s="33">
        <v>2026</v>
      </c>
      <c r="L115" s="33">
        <v>2027</v>
      </c>
      <c r="M115" s="33">
        <v>2028</v>
      </c>
      <c r="N115" s="33">
        <v>2029</v>
      </c>
      <c r="O115" s="33">
        <v>2030</v>
      </c>
      <c r="P115" s="33">
        <v>2031</v>
      </c>
      <c r="Q115" s="33">
        <v>2032</v>
      </c>
      <c r="R115" s="33">
        <v>2033</v>
      </c>
      <c r="S115" s="33">
        <v>2034</v>
      </c>
      <c r="T115" s="33">
        <v>2035</v>
      </c>
      <c r="U115" s="33">
        <v>2036</v>
      </c>
      <c r="V115" s="33">
        <v>2037</v>
      </c>
      <c r="W115" s="33">
        <v>2038</v>
      </c>
      <c r="X115" s="33">
        <v>2039</v>
      </c>
      <c r="Y115" s="33">
        <v>2040</v>
      </c>
      <c r="Z115" s="33">
        <v>2041</v>
      </c>
      <c r="AA115" s="33">
        <v>2042</v>
      </c>
      <c r="AB115" s="177"/>
      <c r="AC115" s="177"/>
      <c r="AD115" s="177"/>
      <c r="AE115" s="177"/>
      <c r="AF115" s="177"/>
    </row>
    <row r="116" spans="2:32" x14ac:dyDescent="0.2">
      <c r="B116" s="34" t="s">
        <v>98</v>
      </c>
      <c r="C116" s="34"/>
      <c r="D116" s="35"/>
      <c r="E116" s="35"/>
      <c r="F116" s="36" t="s">
        <v>26</v>
      </c>
      <c r="G116" s="43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177"/>
      <c r="AC116" s="177"/>
      <c r="AD116" s="177"/>
      <c r="AE116" s="177"/>
      <c r="AF116" s="177"/>
    </row>
    <row r="117" spans="2:32" x14ac:dyDescent="0.2">
      <c r="B117" s="34" t="s">
        <v>99</v>
      </c>
      <c r="C117" s="34"/>
      <c r="D117" s="35"/>
      <c r="E117" s="35"/>
      <c r="F117" s="36" t="s">
        <v>26</v>
      </c>
      <c r="G117" s="43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177"/>
      <c r="AC117" s="177"/>
      <c r="AD117" s="177"/>
      <c r="AE117" s="177"/>
      <c r="AF117" s="177"/>
    </row>
    <row r="118" spans="2:32" x14ac:dyDescent="0.2">
      <c r="B118" s="34" t="s">
        <v>100</v>
      </c>
      <c r="C118" s="34"/>
      <c r="D118" s="35"/>
      <c r="E118" s="35"/>
      <c r="F118" s="36" t="s">
        <v>26</v>
      </c>
      <c r="G118" s="43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177"/>
      <c r="AC118" s="177"/>
      <c r="AD118" s="177"/>
      <c r="AE118" s="177"/>
      <c r="AF118" s="177"/>
    </row>
    <row r="119" spans="2:32" x14ac:dyDescent="0.2">
      <c r="B119" s="34" t="s">
        <v>101</v>
      </c>
      <c r="C119" s="34"/>
      <c r="D119" s="35"/>
      <c r="E119" s="35"/>
      <c r="F119" s="36" t="s">
        <v>26</v>
      </c>
      <c r="G119" s="43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177"/>
      <c r="AC119" s="177"/>
      <c r="AD119" s="177"/>
      <c r="AE119" s="177"/>
      <c r="AF119" s="177"/>
    </row>
    <row r="120" spans="2:32" x14ac:dyDescent="0.2">
      <c r="B120" s="34" t="s">
        <v>102</v>
      </c>
      <c r="C120" s="34"/>
      <c r="D120" s="35"/>
      <c r="E120" s="35"/>
      <c r="F120" s="36" t="s">
        <v>26</v>
      </c>
      <c r="G120" s="43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177"/>
      <c r="AC120" s="177"/>
      <c r="AD120" s="177"/>
      <c r="AE120" s="177"/>
      <c r="AF120" s="177"/>
    </row>
    <row r="121" spans="2:32" x14ac:dyDescent="0.2">
      <c r="B121" s="34" t="s">
        <v>103</v>
      </c>
      <c r="C121" s="34"/>
      <c r="D121" s="35"/>
      <c r="E121" s="35"/>
      <c r="F121" s="36" t="s">
        <v>26</v>
      </c>
      <c r="G121" s="43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177"/>
      <c r="AC121" s="177"/>
      <c r="AD121" s="177"/>
      <c r="AE121" s="177"/>
      <c r="AF121" s="177"/>
    </row>
    <row r="122" spans="2:32" x14ac:dyDescent="0.2">
      <c r="B122" s="34" t="s">
        <v>104</v>
      </c>
      <c r="C122" s="34"/>
      <c r="D122" s="35"/>
      <c r="E122" s="35"/>
      <c r="F122" s="36" t="s">
        <v>26</v>
      </c>
      <c r="G122" s="43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177"/>
      <c r="AC122" s="177"/>
      <c r="AD122" s="177"/>
      <c r="AE122" s="177"/>
      <c r="AF122" s="177"/>
    </row>
    <row r="123" spans="2:32" x14ac:dyDescent="0.2">
      <c r="B123" s="34" t="s">
        <v>105</v>
      </c>
      <c r="C123" s="34"/>
      <c r="D123" s="35"/>
      <c r="E123" s="35"/>
      <c r="F123" s="36" t="s">
        <v>26</v>
      </c>
      <c r="G123" s="43"/>
      <c r="H123" s="90" t="s">
        <v>190</v>
      </c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177"/>
      <c r="AC123" s="177"/>
      <c r="AD123" s="177"/>
      <c r="AE123" s="177"/>
      <c r="AF123" s="177"/>
    </row>
    <row r="124" spans="2:32" x14ac:dyDescent="0.2">
      <c r="B124" s="34" t="s">
        <v>106</v>
      </c>
      <c r="C124" s="34"/>
      <c r="D124" s="35"/>
      <c r="E124" s="35"/>
      <c r="F124" s="36" t="s">
        <v>26</v>
      </c>
      <c r="G124" s="43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177"/>
      <c r="AC124" s="177"/>
      <c r="AD124" s="177"/>
      <c r="AE124" s="177"/>
      <c r="AF124" s="177"/>
    </row>
    <row r="125" spans="2:32" x14ac:dyDescent="0.2">
      <c r="B125" s="34" t="s">
        <v>119</v>
      </c>
      <c r="C125" s="34"/>
      <c r="D125" s="35"/>
      <c r="E125" s="35"/>
      <c r="F125" s="36" t="s">
        <v>26</v>
      </c>
      <c r="G125" s="43"/>
      <c r="H125" s="90" t="s">
        <v>190</v>
      </c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177"/>
      <c r="AC125" s="177"/>
      <c r="AD125" s="177"/>
      <c r="AE125" s="177"/>
      <c r="AF125" s="177"/>
    </row>
    <row r="126" spans="2:32" x14ac:dyDescent="0.2">
      <c r="B126" s="34" t="s">
        <v>120</v>
      </c>
      <c r="C126" s="34"/>
      <c r="D126" s="35"/>
      <c r="E126" s="35"/>
      <c r="F126" s="36" t="s">
        <v>26</v>
      </c>
      <c r="G126" s="43"/>
      <c r="H126" s="90" t="s">
        <v>190</v>
      </c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177"/>
      <c r="AC126" s="177"/>
      <c r="AD126" s="177"/>
      <c r="AE126" s="177"/>
      <c r="AF126" s="177"/>
    </row>
    <row r="127" spans="2:32" ht="15.95" customHeight="1" x14ac:dyDescent="0.2">
      <c r="B127" s="131" t="s">
        <v>161</v>
      </c>
      <c r="C127" s="34"/>
      <c r="D127" s="35"/>
      <c r="E127" s="35"/>
      <c r="F127" s="36" t="s">
        <v>26</v>
      </c>
      <c r="G127" s="43"/>
      <c r="H127" s="90" t="s">
        <v>190</v>
      </c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177"/>
      <c r="AC127" s="177"/>
      <c r="AD127" s="177"/>
      <c r="AE127" s="177"/>
      <c r="AF127" s="177"/>
    </row>
    <row r="128" spans="2:32" x14ac:dyDescent="0.2">
      <c r="B128" s="99"/>
      <c r="AB128" s="103"/>
      <c r="AC128" s="103"/>
      <c r="AD128" s="103"/>
      <c r="AE128" s="103"/>
      <c r="AF128" s="103"/>
    </row>
    <row r="129" spans="1:32" ht="15" x14ac:dyDescent="0.25">
      <c r="A129" s="69"/>
      <c r="B129" s="27" t="s">
        <v>94</v>
      </c>
      <c r="C129" s="27"/>
      <c r="D129" s="28"/>
      <c r="E129" s="28"/>
      <c r="F129" s="6"/>
      <c r="G129" s="18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103"/>
      <c r="AC129" s="103"/>
      <c r="AD129" s="103"/>
      <c r="AE129" s="103"/>
      <c r="AF129" s="103"/>
    </row>
    <row r="130" spans="1:32" ht="15" x14ac:dyDescent="0.25">
      <c r="A130" s="69"/>
      <c r="B130" s="31" t="s">
        <v>25</v>
      </c>
      <c r="C130" s="31" t="s">
        <v>108</v>
      </c>
      <c r="D130" s="31" t="s">
        <v>126</v>
      </c>
      <c r="E130" s="32" t="s">
        <v>47</v>
      </c>
      <c r="F130" s="32" t="s">
        <v>17</v>
      </c>
      <c r="G130" s="33" t="s">
        <v>44</v>
      </c>
      <c r="H130" s="33">
        <v>2023</v>
      </c>
      <c r="I130" s="33">
        <v>2024</v>
      </c>
      <c r="J130" s="33">
        <v>2025</v>
      </c>
      <c r="K130" s="33">
        <v>2026</v>
      </c>
      <c r="L130" s="33">
        <v>2027</v>
      </c>
      <c r="M130" s="33">
        <v>2028</v>
      </c>
      <c r="N130" s="33">
        <v>2029</v>
      </c>
      <c r="O130" s="33">
        <v>2030</v>
      </c>
      <c r="P130" s="33">
        <v>2031</v>
      </c>
      <c r="Q130" s="33">
        <v>2032</v>
      </c>
      <c r="R130" s="33">
        <v>2033</v>
      </c>
      <c r="S130" s="33">
        <v>2034</v>
      </c>
      <c r="T130" s="33">
        <v>2035</v>
      </c>
      <c r="U130" s="33">
        <v>2036</v>
      </c>
      <c r="V130" s="33">
        <v>2037</v>
      </c>
      <c r="W130" s="33">
        <v>2038</v>
      </c>
      <c r="X130" s="33">
        <v>2039</v>
      </c>
      <c r="Y130" s="33">
        <v>2040</v>
      </c>
      <c r="Z130" s="33">
        <v>2041</v>
      </c>
      <c r="AA130" s="33">
        <v>2042</v>
      </c>
      <c r="AB130" s="103"/>
      <c r="AC130" s="103"/>
      <c r="AD130" s="103"/>
      <c r="AE130" s="103"/>
      <c r="AF130" s="103"/>
    </row>
    <row r="131" spans="1:32" x14ac:dyDescent="0.2">
      <c r="A131" s="69"/>
      <c r="B131" s="35" t="s">
        <v>98</v>
      </c>
      <c r="C131" s="66">
        <v>1</v>
      </c>
      <c r="D131" s="35" t="s">
        <v>109</v>
      </c>
      <c r="E131" s="36">
        <v>1</v>
      </c>
      <c r="F131" s="36" t="s">
        <v>26</v>
      </c>
      <c r="G131" s="43">
        <v>-797713.74277839845</v>
      </c>
      <c r="H131" s="37">
        <v>0</v>
      </c>
      <c r="I131" s="37">
        <v>0</v>
      </c>
      <c r="J131" s="37">
        <v>0</v>
      </c>
      <c r="K131" s="37">
        <v>-81721.797299999991</v>
      </c>
      <c r="L131" s="37">
        <v>-81721.797299999991</v>
      </c>
      <c r="M131" s="37">
        <v>-81721.797299999991</v>
      </c>
      <c r="N131" s="37">
        <v>-81721.797299999991</v>
      </c>
      <c r="O131" s="37">
        <v>-81721.797299999991</v>
      </c>
      <c r="P131" s="37">
        <v>-81721.797299999991</v>
      </c>
      <c r="Q131" s="37">
        <v>-81721.797299999991</v>
      </c>
      <c r="R131" s="37">
        <v>-81721.797299999991</v>
      </c>
      <c r="S131" s="37">
        <v>-81721.797299999991</v>
      </c>
      <c r="T131" s="37">
        <v>-81721.797299999991</v>
      </c>
      <c r="U131" s="37">
        <v>-81721.797299999991</v>
      </c>
      <c r="V131" s="37">
        <v>-81721.797299999991</v>
      </c>
      <c r="W131" s="37">
        <v>-81721.797299999991</v>
      </c>
      <c r="X131" s="37">
        <v>-81721.797299999991</v>
      </c>
      <c r="Y131" s="37">
        <v>-81721.797299999991</v>
      </c>
      <c r="Z131" s="37">
        <v>-81721.797299999991</v>
      </c>
      <c r="AA131" s="37">
        <v>-81721.797299999991</v>
      </c>
    </row>
    <row r="132" spans="1:32" x14ac:dyDescent="0.2">
      <c r="A132" s="69"/>
      <c r="B132" s="35" t="s">
        <v>98</v>
      </c>
      <c r="C132" s="66">
        <v>1</v>
      </c>
      <c r="D132" s="35" t="s">
        <v>110</v>
      </c>
      <c r="E132" s="36">
        <v>1</v>
      </c>
      <c r="F132" s="36" t="s">
        <v>26</v>
      </c>
      <c r="G132" s="43">
        <v>-4973368.5562325921</v>
      </c>
      <c r="H132" s="37">
        <v>0</v>
      </c>
      <c r="I132" s="37">
        <v>0</v>
      </c>
      <c r="J132" s="37">
        <v>0</v>
      </c>
      <c r="K132" s="37">
        <v>-509496.82230000006</v>
      </c>
      <c r="L132" s="37">
        <v>-509496.82230000006</v>
      </c>
      <c r="M132" s="37">
        <v>-509496.82230000006</v>
      </c>
      <c r="N132" s="37">
        <v>-509496.82230000006</v>
      </c>
      <c r="O132" s="37">
        <v>-509496.82230000006</v>
      </c>
      <c r="P132" s="37">
        <v>-509496.82230000006</v>
      </c>
      <c r="Q132" s="37">
        <v>-509496.82230000006</v>
      </c>
      <c r="R132" s="37">
        <v>-509496.82230000006</v>
      </c>
      <c r="S132" s="37">
        <v>-509496.82230000006</v>
      </c>
      <c r="T132" s="37">
        <v>-509496.82230000006</v>
      </c>
      <c r="U132" s="37">
        <v>-509496.82230000006</v>
      </c>
      <c r="V132" s="37">
        <v>-509496.82230000006</v>
      </c>
      <c r="W132" s="37">
        <v>-509496.82230000006</v>
      </c>
      <c r="X132" s="37">
        <v>-509496.82230000006</v>
      </c>
      <c r="Y132" s="37">
        <v>-509496.82230000006</v>
      </c>
      <c r="Z132" s="37">
        <v>-509496.82230000006</v>
      </c>
      <c r="AA132" s="37">
        <v>-509496.82230000006</v>
      </c>
    </row>
    <row r="133" spans="1:32" x14ac:dyDescent="0.2">
      <c r="A133" s="69"/>
      <c r="B133" s="35" t="s">
        <v>98</v>
      </c>
      <c r="C133" s="66">
        <v>1</v>
      </c>
      <c r="D133" s="35" t="s">
        <v>162</v>
      </c>
      <c r="E133" s="36">
        <v>1</v>
      </c>
      <c r="F133" s="36" t="s">
        <v>26</v>
      </c>
      <c r="G133" s="43">
        <v>-1799322.1831739617</v>
      </c>
      <c r="H133" s="37">
        <v>0</v>
      </c>
      <c r="I133" s="37">
        <v>0</v>
      </c>
      <c r="J133" s="37">
        <v>0</v>
      </c>
      <c r="K133" s="37">
        <v>-184331.59020000001</v>
      </c>
      <c r="L133" s="37">
        <v>-184331.59020000001</v>
      </c>
      <c r="M133" s="37">
        <v>-184331.59020000001</v>
      </c>
      <c r="N133" s="37">
        <v>-184331.59020000001</v>
      </c>
      <c r="O133" s="37">
        <v>-184331.59020000001</v>
      </c>
      <c r="P133" s="37">
        <v>-184331.59020000001</v>
      </c>
      <c r="Q133" s="37">
        <v>-184331.59020000001</v>
      </c>
      <c r="R133" s="37">
        <v>-184331.59020000001</v>
      </c>
      <c r="S133" s="37">
        <v>-184331.59020000001</v>
      </c>
      <c r="T133" s="37">
        <v>-184331.59020000001</v>
      </c>
      <c r="U133" s="37">
        <v>-184331.59020000001</v>
      </c>
      <c r="V133" s="37">
        <v>-184331.59020000001</v>
      </c>
      <c r="W133" s="37">
        <v>-184331.59020000001</v>
      </c>
      <c r="X133" s="37">
        <v>-184331.59020000001</v>
      </c>
      <c r="Y133" s="37">
        <v>-184331.59020000001</v>
      </c>
      <c r="Z133" s="37">
        <v>-184331.59020000001</v>
      </c>
      <c r="AA133" s="37">
        <v>-184331.59020000001</v>
      </c>
    </row>
    <row r="134" spans="1:32" x14ac:dyDescent="0.2">
      <c r="A134" s="69"/>
      <c r="B134" s="35" t="s">
        <v>98</v>
      </c>
      <c r="C134" s="66">
        <v>1</v>
      </c>
      <c r="D134" s="35" t="s">
        <v>114</v>
      </c>
      <c r="E134" s="36">
        <v>1</v>
      </c>
      <c r="F134" s="36" t="s">
        <v>26</v>
      </c>
      <c r="G134" s="43">
        <v>-2053864.9476829271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-279918.44689999998</v>
      </c>
      <c r="O134" s="37">
        <v>-279918.44689999998</v>
      </c>
      <c r="P134" s="37">
        <v>-279918.44689999998</v>
      </c>
      <c r="Q134" s="37">
        <v>-279918.44689999998</v>
      </c>
      <c r="R134" s="37">
        <v>-279918.44689999998</v>
      </c>
      <c r="S134" s="37">
        <v>-279918.44689999998</v>
      </c>
      <c r="T134" s="37">
        <v>-279918.44689999998</v>
      </c>
      <c r="U134" s="37">
        <v>-279918.44689999998</v>
      </c>
      <c r="V134" s="37">
        <v>-279918.44689999998</v>
      </c>
      <c r="W134" s="37">
        <v>-279918.44689999998</v>
      </c>
      <c r="X134" s="37">
        <v>-279918.44689999998</v>
      </c>
      <c r="Y134" s="37">
        <v>-279918.44689999998</v>
      </c>
      <c r="Z134" s="37">
        <v>-279918.44689999998</v>
      </c>
      <c r="AA134" s="37">
        <v>-279918.44689999998</v>
      </c>
    </row>
    <row r="135" spans="1:32" x14ac:dyDescent="0.2">
      <c r="A135" s="69"/>
      <c r="B135" s="35" t="s">
        <v>98</v>
      </c>
      <c r="C135" s="66">
        <v>1</v>
      </c>
      <c r="D135" s="35" t="s">
        <v>121</v>
      </c>
      <c r="E135" s="36">
        <v>1</v>
      </c>
      <c r="F135" s="36" t="s">
        <v>26</v>
      </c>
      <c r="G135" s="43">
        <v>-12047046.402049191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-1486830.1569999999</v>
      </c>
      <c r="N135" s="37">
        <v>-1486830.1569999999</v>
      </c>
      <c r="O135" s="37">
        <v>-1486830.1569999999</v>
      </c>
      <c r="P135" s="37">
        <v>-1486830.1569999999</v>
      </c>
      <c r="Q135" s="37">
        <v>-1486830.1569999999</v>
      </c>
      <c r="R135" s="37">
        <v>-1486830.1569999999</v>
      </c>
      <c r="S135" s="37">
        <v>-1486830.1569999999</v>
      </c>
      <c r="T135" s="37">
        <v>-1486830.1569999999</v>
      </c>
      <c r="U135" s="37">
        <v>-1486830.1569999999</v>
      </c>
      <c r="V135" s="37">
        <v>-1486830.1569999999</v>
      </c>
      <c r="W135" s="37">
        <v>-1486830.1569999999</v>
      </c>
      <c r="X135" s="37">
        <v>-1486830.1569999999</v>
      </c>
      <c r="Y135" s="37">
        <v>-1486830.1569999999</v>
      </c>
      <c r="Z135" s="37">
        <v>-1486830.1569999999</v>
      </c>
      <c r="AA135" s="37">
        <v>-1486830.1569999999</v>
      </c>
    </row>
    <row r="136" spans="1:32" x14ac:dyDescent="0.2">
      <c r="A136" s="69"/>
      <c r="B136" s="35" t="s">
        <v>98</v>
      </c>
      <c r="C136" s="66">
        <v>2</v>
      </c>
      <c r="D136" s="35" t="s">
        <v>163</v>
      </c>
      <c r="E136" s="36">
        <v>1</v>
      </c>
      <c r="F136" s="36" t="s">
        <v>26</v>
      </c>
      <c r="G136" s="43">
        <v>-1300013.7416138146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-196610.6347</v>
      </c>
      <c r="P136" s="37">
        <v>-196610.6347</v>
      </c>
      <c r="Q136" s="37">
        <v>-196610.6347</v>
      </c>
      <c r="R136" s="37">
        <v>-196610.6347</v>
      </c>
      <c r="S136" s="37">
        <v>-196610.6347</v>
      </c>
      <c r="T136" s="37">
        <v>-196610.6347</v>
      </c>
      <c r="U136" s="37">
        <v>-196610.6347</v>
      </c>
      <c r="V136" s="37">
        <v>-196610.6347</v>
      </c>
      <c r="W136" s="37">
        <v>-196610.6347</v>
      </c>
      <c r="X136" s="37">
        <v>-196610.6347</v>
      </c>
      <c r="Y136" s="37">
        <v>-196610.6347</v>
      </c>
      <c r="Z136" s="37">
        <v>-196610.6347</v>
      </c>
      <c r="AA136" s="37">
        <v>-196610.6347</v>
      </c>
    </row>
    <row r="137" spans="1:32" x14ac:dyDescent="0.2">
      <c r="A137" s="69"/>
      <c r="B137" s="35" t="s">
        <v>99</v>
      </c>
      <c r="C137" s="66">
        <v>1</v>
      </c>
      <c r="D137" s="35" t="s">
        <v>109</v>
      </c>
      <c r="E137" s="36">
        <v>1</v>
      </c>
      <c r="F137" s="36" t="s">
        <v>26</v>
      </c>
      <c r="G137" s="43">
        <v>-797713.74277839845</v>
      </c>
      <c r="H137" s="37">
        <v>0</v>
      </c>
      <c r="I137" s="37">
        <v>0</v>
      </c>
      <c r="J137" s="37">
        <v>0</v>
      </c>
      <c r="K137" s="37">
        <v>-81721.797299999991</v>
      </c>
      <c r="L137" s="37">
        <v>-81721.797299999991</v>
      </c>
      <c r="M137" s="37">
        <v>-81721.797299999991</v>
      </c>
      <c r="N137" s="37">
        <v>-81721.797299999991</v>
      </c>
      <c r="O137" s="37">
        <v>-81721.797299999991</v>
      </c>
      <c r="P137" s="37">
        <v>-81721.797299999991</v>
      </c>
      <c r="Q137" s="37">
        <v>-81721.797299999991</v>
      </c>
      <c r="R137" s="37">
        <v>-81721.797299999991</v>
      </c>
      <c r="S137" s="37">
        <v>-81721.797299999991</v>
      </c>
      <c r="T137" s="37">
        <v>-81721.797299999991</v>
      </c>
      <c r="U137" s="37">
        <v>-81721.797299999991</v>
      </c>
      <c r="V137" s="37">
        <v>-81721.797299999991</v>
      </c>
      <c r="W137" s="37">
        <v>-81721.797299999991</v>
      </c>
      <c r="X137" s="37">
        <v>-81721.797299999991</v>
      </c>
      <c r="Y137" s="37">
        <v>-81721.797299999991</v>
      </c>
      <c r="Z137" s="37">
        <v>-81721.797299999991</v>
      </c>
      <c r="AA137" s="37">
        <v>-81721.797299999991</v>
      </c>
    </row>
    <row r="138" spans="1:32" x14ac:dyDescent="0.2">
      <c r="A138" s="69"/>
      <c r="B138" s="35" t="s">
        <v>99</v>
      </c>
      <c r="C138" s="66">
        <v>1</v>
      </c>
      <c r="D138" s="35" t="s">
        <v>110</v>
      </c>
      <c r="E138" s="36">
        <v>1</v>
      </c>
      <c r="F138" s="36" t="s">
        <v>26</v>
      </c>
      <c r="G138" s="43">
        <v>-4973368.5562325921</v>
      </c>
      <c r="H138" s="37">
        <v>0</v>
      </c>
      <c r="I138" s="37">
        <v>0</v>
      </c>
      <c r="J138" s="37">
        <v>0</v>
      </c>
      <c r="K138" s="37">
        <v>-509496.82230000006</v>
      </c>
      <c r="L138" s="37">
        <v>-509496.82230000006</v>
      </c>
      <c r="M138" s="37">
        <v>-509496.82230000006</v>
      </c>
      <c r="N138" s="37">
        <v>-509496.82230000006</v>
      </c>
      <c r="O138" s="37">
        <v>-509496.82230000006</v>
      </c>
      <c r="P138" s="37">
        <v>-509496.82230000006</v>
      </c>
      <c r="Q138" s="37">
        <v>-509496.82230000006</v>
      </c>
      <c r="R138" s="37">
        <v>-509496.82230000006</v>
      </c>
      <c r="S138" s="37">
        <v>-509496.82230000006</v>
      </c>
      <c r="T138" s="37">
        <v>-509496.82230000006</v>
      </c>
      <c r="U138" s="37">
        <v>-509496.82230000006</v>
      </c>
      <c r="V138" s="37">
        <v>-509496.82230000006</v>
      </c>
      <c r="W138" s="37">
        <v>-509496.82230000006</v>
      </c>
      <c r="X138" s="37">
        <v>-509496.82230000006</v>
      </c>
      <c r="Y138" s="37">
        <v>-509496.82230000006</v>
      </c>
      <c r="Z138" s="37">
        <v>-509496.82230000006</v>
      </c>
      <c r="AA138" s="37">
        <v>-509496.82230000006</v>
      </c>
    </row>
    <row r="139" spans="1:32" x14ac:dyDescent="0.2">
      <c r="A139" s="69"/>
      <c r="B139" s="35" t="s">
        <v>99</v>
      </c>
      <c r="C139" s="66">
        <v>1</v>
      </c>
      <c r="D139" s="35" t="s">
        <v>162</v>
      </c>
      <c r="E139" s="36">
        <v>1</v>
      </c>
      <c r="F139" s="36" t="s">
        <v>26</v>
      </c>
      <c r="G139" s="43">
        <v>-1799322.1831739617</v>
      </c>
      <c r="H139" s="37">
        <v>0</v>
      </c>
      <c r="I139" s="37">
        <v>0</v>
      </c>
      <c r="J139" s="37">
        <v>0</v>
      </c>
      <c r="K139" s="37">
        <v>-184331.59020000001</v>
      </c>
      <c r="L139" s="37">
        <v>-184331.59020000001</v>
      </c>
      <c r="M139" s="37">
        <v>-184331.59020000001</v>
      </c>
      <c r="N139" s="37">
        <v>-184331.59020000001</v>
      </c>
      <c r="O139" s="37">
        <v>-184331.59020000001</v>
      </c>
      <c r="P139" s="37">
        <v>-184331.59020000001</v>
      </c>
      <c r="Q139" s="37">
        <v>-184331.59020000001</v>
      </c>
      <c r="R139" s="37">
        <v>-184331.59020000001</v>
      </c>
      <c r="S139" s="37">
        <v>-184331.59020000001</v>
      </c>
      <c r="T139" s="37">
        <v>-184331.59020000001</v>
      </c>
      <c r="U139" s="37">
        <v>-184331.59020000001</v>
      </c>
      <c r="V139" s="37">
        <v>-184331.59020000001</v>
      </c>
      <c r="W139" s="37">
        <v>-184331.59020000001</v>
      </c>
      <c r="X139" s="37">
        <v>-184331.59020000001</v>
      </c>
      <c r="Y139" s="37">
        <v>-184331.59020000001</v>
      </c>
      <c r="Z139" s="37">
        <v>-184331.59020000001</v>
      </c>
      <c r="AA139" s="37">
        <v>-184331.59020000001</v>
      </c>
    </row>
    <row r="140" spans="1:32" x14ac:dyDescent="0.2">
      <c r="A140" s="69"/>
      <c r="B140" s="35" t="s">
        <v>99</v>
      </c>
      <c r="C140" s="66">
        <v>1</v>
      </c>
      <c r="D140" s="35" t="s">
        <v>114</v>
      </c>
      <c r="E140" s="36">
        <v>1</v>
      </c>
      <c r="F140" s="36" t="s">
        <v>26</v>
      </c>
      <c r="G140" s="43">
        <v>-2493995.0247767484</v>
      </c>
      <c r="H140" s="37">
        <v>0</v>
      </c>
      <c r="I140" s="37">
        <v>0</v>
      </c>
      <c r="J140" s="37">
        <v>0</v>
      </c>
      <c r="K140" s="37">
        <v>0</v>
      </c>
      <c r="L140" s="37">
        <v>-279918.44689999998</v>
      </c>
      <c r="M140" s="37">
        <v>-279918.44689999998</v>
      </c>
      <c r="N140" s="37">
        <v>-279918.44689999998</v>
      </c>
      <c r="O140" s="37">
        <v>-279918.44689999998</v>
      </c>
      <c r="P140" s="37">
        <v>-279918.44689999998</v>
      </c>
      <c r="Q140" s="37">
        <v>-279918.44689999998</v>
      </c>
      <c r="R140" s="37">
        <v>-279918.44689999998</v>
      </c>
      <c r="S140" s="37">
        <v>-279918.44689999998</v>
      </c>
      <c r="T140" s="37">
        <v>-279918.44689999998</v>
      </c>
      <c r="U140" s="37">
        <v>-279918.44689999998</v>
      </c>
      <c r="V140" s="37">
        <v>-279918.44689999998</v>
      </c>
      <c r="W140" s="37">
        <v>-279918.44689999998</v>
      </c>
      <c r="X140" s="37">
        <v>-279918.44689999998</v>
      </c>
      <c r="Y140" s="37">
        <v>-279918.44689999998</v>
      </c>
      <c r="Z140" s="37">
        <v>-279918.44689999998</v>
      </c>
      <c r="AA140" s="37">
        <v>-279918.44689999998</v>
      </c>
    </row>
    <row r="141" spans="1:32" x14ac:dyDescent="0.2">
      <c r="A141" s="69"/>
      <c r="B141" s="35" t="s">
        <v>99</v>
      </c>
      <c r="C141" s="66">
        <v>2</v>
      </c>
      <c r="D141" s="35" t="s">
        <v>111</v>
      </c>
      <c r="E141" s="36">
        <v>1</v>
      </c>
      <c r="F141" s="36" t="s">
        <v>26</v>
      </c>
      <c r="G141" s="43">
        <v>-6775756.2541117677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-1024747.4277</v>
      </c>
      <c r="P141" s="37">
        <v>-1024747.4277</v>
      </c>
      <c r="Q141" s="37">
        <v>-1024747.4277</v>
      </c>
      <c r="R141" s="37">
        <v>-1024747.4277</v>
      </c>
      <c r="S141" s="37">
        <v>-1024747.4277</v>
      </c>
      <c r="T141" s="37">
        <v>-1024747.4277</v>
      </c>
      <c r="U141" s="37">
        <v>-1024747.4277</v>
      </c>
      <c r="V141" s="37">
        <v>-1024747.4277</v>
      </c>
      <c r="W141" s="37">
        <v>-1024747.4277</v>
      </c>
      <c r="X141" s="37">
        <v>-1024747.4277</v>
      </c>
      <c r="Y141" s="37">
        <v>-1024747.4277</v>
      </c>
      <c r="Z141" s="37">
        <v>-1024747.4277</v>
      </c>
      <c r="AA141" s="37">
        <v>-1024747.4277</v>
      </c>
    </row>
    <row r="142" spans="1:32" x14ac:dyDescent="0.2">
      <c r="A142" s="69"/>
      <c r="B142" s="35" t="s">
        <v>100</v>
      </c>
      <c r="C142" s="66">
        <v>1</v>
      </c>
      <c r="D142" s="35" t="s">
        <v>109</v>
      </c>
      <c r="E142" s="36">
        <v>1</v>
      </c>
      <c r="F142" s="36" t="s">
        <v>26</v>
      </c>
      <c r="G142" s="43">
        <v>-797713.74277839845</v>
      </c>
      <c r="H142" s="37">
        <v>0</v>
      </c>
      <c r="I142" s="37">
        <v>0</v>
      </c>
      <c r="J142" s="37">
        <v>0</v>
      </c>
      <c r="K142" s="37">
        <v>-81721.797299999991</v>
      </c>
      <c r="L142" s="37">
        <v>-81721.797299999991</v>
      </c>
      <c r="M142" s="37">
        <v>-81721.797299999991</v>
      </c>
      <c r="N142" s="37">
        <v>-81721.797299999991</v>
      </c>
      <c r="O142" s="37">
        <v>-81721.797299999991</v>
      </c>
      <c r="P142" s="37">
        <v>-81721.797299999991</v>
      </c>
      <c r="Q142" s="37">
        <v>-81721.797299999991</v>
      </c>
      <c r="R142" s="37">
        <v>-81721.797299999991</v>
      </c>
      <c r="S142" s="37">
        <v>-81721.797299999991</v>
      </c>
      <c r="T142" s="37">
        <v>-81721.797299999991</v>
      </c>
      <c r="U142" s="37">
        <v>-81721.797299999991</v>
      </c>
      <c r="V142" s="37">
        <v>-81721.797299999991</v>
      </c>
      <c r="W142" s="37">
        <v>-81721.797299999991</v>
      </c>
      <c r="X142" s="37">
        <v>-81721.797299999991</v>
      </c>
      <c r="Y142" s="37">
        <v>-81721.797299999991</v>
      </c>
      <c r="Z142" s="37">
        <v>-81721.797299999991</v>
      </c>
      <c r="AA142" s="37">
        <v>-81721.797299999991</v>
      </c>
    </row>
    <row r="143" spans="1:32" x14ac:dyDescent="0.2">
      <c r="A143" s="69"/>
      <c r="B143" s="35" t="s">
        <v>100</v>
      </c>
      <c r="C143" s="66">
        <v>1</v>
      </c>
      <c r="D143" s="35" t="s">
        <v>112</v>
      </c>
      <c r="E143" s="36">
        <v>1</v>
      </c>
      <c r="F143" s="36" t="s">
        <v>26</v>
      </c>
      <c r="G143" s="43">
        <v>-3373700.6336422195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-459797.04884688708</v>
      </c>
      <c r="O143" s="37">
        <v>-459797.04884688708</v>
      </c>
      <c r="P143" s="37">
        <v>-459797.04884688708</v>
      </c>
      <c r="Q143" s="37">
        <v>-459797.04884688708</v>
      </c>
      <c r="R143" s="37">
        <v>-459797.04884688708</v>
      </c>
      <c r="S143" s="37">
        <v>-459797.04884688708</v>
      </c>
      <c r="T143" s="37">
        <v>-459797.04884688708</v>
      </c>
      <c r="U143" s="37">
        <v>-459797.04884688708</v>
      </c>
      <c r="V143" s="37">
        <v>-459797.04884688708</v>
      </c>
      <c r="W143" s="37">
        <v>-459797.04884688708</v>
      </c>
      <c r="X143" s="37">
        <v>-459797.04884688708</v>
      </c>
      <c r="Y143" s="37">
        <v>-459797.04884688708</v>
      </c>
      <c r="Z143" s="37">
        <v>-459797.04884688708</v>
      </c>
      <c r="AA143" s="37">
        <v>-459797.04884688708</v>
      </c>
    </row>
    <row r="144" spans="1:32" x14ac:dyDescent="0.2">
      <c r="A144" s="69"/>
      <c r="B144" s="35" t="s">
        <v>100</v>
      </c>
      <c r="C144" s="66">
        <v>1</v>
      </c>
      <c r="D144" s="35" t="s">
        <v>122</v>
      </c>
      <c r="E144" s="36">
        <v>1</v>
      </c>
      <c r="F144" s="36" t="s">
        <v>26</v>
      </c>
      <c r="G144" s="43">
        <v>-4128199.7332633487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-509496.82210000011</v>
      </c>
      <c r="N144" s="37">
        <v>-509496.82210000011</v>
      </c>
      <c r="O144" s="37">
        <v>-509496.82210000011</v>
      </c>
      <c r="P144" s="37">
        <v>-509496.82210000011</v>
      </c>
      <c r="Q144" s="37">
        <v>-509496.82210000011</v>
      </c>
      <c r="R144" s="37">
        <v>-509496.82210000011</v>
      </c>
      <c r="S144" s="37">
        <v>-509496.82210000011</v>
      </c>
      <c r="T144" s="37">
        <v>-509496.82210000011</v>
      </c>
      <c r="U144" s="37">
        <v>-509496.82210000011</v>
      </c>
      <c r="V144" s="37">
        <v>-509496.82210000011</v>
      </c>
      <c r="W144" s="37">
        <v>-509496.82210000011</v>
      </c>
      <c r="X144" s="37">
        <v>-509496.82210000011</v>
      </c>
      <c r="Y144" s="37">
        <v>-509496.82210000011</v>
      </c>
      <c r="Z144" s="37">
        <v>-509496.82210000011</v>
      </c>
      <c r="AA144" s="37">
        <v>-509496.82210000011</v>
      </c>
    </row>
    <row r="145" spans="1:27" x14ac:dyDescent="0.2">
      <c r="A145" s="69"/>
      <c r="B145" s="35" t="s">
        <v>100</v>
      </c>
      <c r="C145" s="66">
        <v>1</v>
      </c>
      <c r="D145" s="35" t="s">
        <v>114</v>
      </c>
      <c r="E145" s="36">
        <v>1</v>
      </c>
      <c r="F145" s="36" t="s">
        <v>26</v>
      </c>
      <c r="G145" s="43">
        <v>-2053864.9476829271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-279918.44689999998</v>
      </c>
      <c r="O145" s="37">
        <v>-279918.44689999998</v>
      </c>
      <c r="P145" s="37">
        <v>-279918.44689999998</v>
      </c>
      <c r="Q145" s="37">
        <v>-279918.44689999998</v>
      </c>
      <c r="R145" s="37">
        <v>-279918.44689999998</v>
      </c>
      <c r="S145" s="37">
        <v>-279918.44689999998</v>
      </c>
      <c r="T145" s="37">
        <v>-279918.44689999998</v>
      </c>
      <c r="U145" s="37">
        <v>-279918.44689999998</v>
      </c>
      <c r="V145" s="37">
        <v>-279918.44689999998</v>
      </c>
      <c r="W145" s="37">
        <v>-279918.44689999998</v>
      </c>
      <c r="X145" s="37">
        <v>-279918.44689999998</v>
      </c>
      <c r="Y145" s="37">
        <v>-279918.44689999998</v>
      </c>
      <c r="Z145" s="37">
        <v>-279918.44689999998</v>
      </c>
      <c r="AA145" s="37">
        <v>-279918.44689999998</v>
      </c>
    </row>
    <row r="146" spans="1:27" x14ac:dyDescent="0.2">
      <c r="A146" s="69"/>
      <c r="B146" s="35" t="s">
        <v>100</v>
      </c>
      <c r="C146" s="66">
        <v>2</v>
      </c>
      <c r="D146" s="35" t="s">
        <v>164</v>
      </c>
      <c r="E146" s="36">
        <v>1</v>
      </c>
      <c r="F146" s="36" t="s">
        <v>26</v>
      </c>
      <c r="G146" s="43">
        <v>-1300013.7105368359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-196610.63</v>
      </c>
      <c r="P146" s="37">
        <v>-196610.63</v>
      </c>
      <c r="Q146" s="37">
        <v>-196610.63</v>
      </c>
      <c r="R146" s="37">
        <v>-196610.63</v>
      </c>
      <c r="S146" s="37">
        <v>-196610.63</v>
      </c>
      <c r="T146" s="37">
        <v>-196610.63</v>
      </c>
      <c r="U146" s="37">
        <v>-196610.63</v>
      </c>
      <c r="V146" s="37">
        <v>-196610.63</v>
      </c>
      <c r="W146" s="37">
        <v>-196610.63</v>
      </c>
      <c r="X146" s="37">
        <v>-196610.63</v>
      </c>
      <c r="Y146" s="37">
        <v>-196610.63</v>
      </c>
      <c r="Z146" s="37">
        <v>-196610.63</v>
      </c>
      <c r="AA146" s="37">
        <v>-196610.63</v>
      </c>
    </row>
    <row r="147" spans="1:27" x14ac:dyDescent="0.2">
      <c r="A147" s="69"/>
      <c r="B147" s="35" t="s">
        <v>101</v>
      </c>
      <c r="C147" s="66">
        <v>1</v>
      </c>
      <c r="D147" s="35" t="s">
        <v>109</v>
      </c>
      <c r="E147" s="36">
        <v>1</v>
      </c>
      <c r="F147" s="36" t="s">
        <v>26</v>
      </c>
      <c r="G147" s="43">
        <v>-797713.74277839845</v>
      </c>
      <c r="H147" s="37">
        <v>0</v>
      </c>
      <c r="I147" s="37">
        <v>0</v>
      </c>
      <c r="J147" s="37">
        <v>0</v>
      </c>
      <c r="K147" s="37">
        <v>-81721.797299999991</v>
      </c>
      <c r="L147" s="37">
        <v>-81721.797299999991</v>
      </c>
      <c r="M147" s="37">
        <v>-81721.797299999991</v>
      </c>
      <c r="N147" s="37">
        <v>-81721.797299999991</v>
      </c>
      <c r="O147" s="37">
        <v>-81721.797299999991</v>
      </c>
      <c r="P147" s="37">
        <v>-81721.797299999991</v>
      </c>
      <c r="Q147" s="37">
        <v>-81721.797299999991</v>
      </c>
      <c r="R147" s="37">
        <v>-81721.797299999991</v>
      </c>
      <c r="S147" s="37">
        <v>-81721.797299999991</v>
      </c>
      <c r="T147" s="37">
        <v>-81721.797299999991</v>
      </c>
      <c r="U147" s="37">
        <v>-81721.797299999991</v>
      </c>
      <c r="V147" s="37">
        <v>-81721.797299999991</v>
      </c>
      <c r="W147" s="37">
        <v>-81721.797299999991</v>
      </c>
      <c r="X147" s="37">
        <v>-81721.797299999991</v>
      </c>
      <c r="Y147" s="37">
        <v>-81721.797299999991</v>
      </c>
      <c r="Z147" s="37">
        <v>-81721.797299999991</v>
      </c>
      <c r="AA147" s="37">
        <v>-81721.797299999991</v>
      </c>
    </row>
    <row r="148" spans="1:27" x14ac:dyDescent="0.2">
      <c r="A148" s="69"/>
      <c r="B148" s="35" t="s">
        <v>101</v>
      </c>
      <c r="C148" s="66">
        <v>1</v>
      </c>
      <c r="D148" s="35" t="s">
        <v>113</v>
      </c>
      <c r="E148" s="36">
        <v>1</v>
      </c>
      <c r="F148" s="36" t="s">
        <v>26</v>
      </c>
      <c r="G148" s="43">
        <v>-4554341.0204702253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-620704.91370000015</v>
      </c>
      <c r="O148" s="37">
        <v>-620704.91370000015</v>
      </c>
      <c r="P148" s="37">
        <v>-620704.91370000015</v>
      </c>
      <c r="Q148" s="37">
        <v>-620704.91370000015</v>
      </c>
      <c r="R148" s="37">
        <v>-620704.91370000015</v>
      </c>
      <c r="S148" s="37">
        <v>-620704.91370000015</v>
      </c>
      <c r="T148" s="37">
        <v>-620704.91370000015</v>
      </c>
      <c r="U148" s="37">
        <v>-620704.91370000015</v>
      </c>
      <c r="V148" s="37">
        <v>-620704.91370000015</v>
      </c>
      <c r="W148" s="37">
        <v>-620704.91370000015</v>
      </c>
      <c r="X148" s="37">
        <v>-620704.91370000015</v>
      </c>
      <c r="Y148" s="37">
        <v>-620704.91370000015</v>
      </c>
      <c r="Z148" s="37">
        <v>-620704.91370000015</v>
      </c>
      <c r="AA148" s="37">
        <v>-620704.91370000015</v>
      </c>
    </row>
    <row r="149" spans="1:27" x14ac:dyDescent="0.2">
      <c r="A149" s="69"/>
      <c r="B149" s="35" t="s">
        <v>101</v>
      </c>
      <c r="C149" s="66">
        <v>1</v>
      </c>
      <c r="D149" s="35" t="s">
        <v>114</v>
      </c>
      <c r="E149" s="36">
        <v>1</v>
      </c>
      <c r="F149" s="36" t="s">
        <v>26</v>
      </c>
      <c r="G149" s="43">
        <v>-2268040.1676799203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-279918.44689999998</v>
      </c>
      <c r="N149" s="37">
        <v>-279918.44689999998</v>
      </c>
      <c r="O149" s="37">
        <v>-279918.44689999998</v>
      </c>
      <c r="P149" s="37">
        <v>-279918.44689999998</v>
      </c>
      <c r="Q149" s="37">
        <v>-279918.44689999998</v>
      </c>
      <c r="R149" s="37">
        <v>-279918.44689999998</v>
      </c>
      <c r="S149" s="37">
        <v>-279918.44689999998</v>
      </c>
      <c r="T149" s="37">
        <v>-279918.44689999998</v>
      </c>
      <c r="U149" s="37">
        <v>-279918.44689999998</v>
      </c>
      <c r="V149" s="37">
        <v>-279918.44689999998</v>
      </c>
      <c r="W149" s="37">
        <v>-279918.44689999998</v>
      </c>
      <c r="X149" s="37">
        <v>-279918.44689999998</v>
      </c>
      <c r="Y149" s="37">
        <v>-279918.44689999998</v>
      </c>
      <c r="Z149" s="37">
        <v>-279918.44689999998</v>
      </c>
      <c r="AA149" s="37">
        <v>-279918.44689999998</v>
      </c>
    </row>
    <row r="150" spans="1:27" x14ac:dyDescent="0.2">
      <c r="A150" s="69"/>
      <c r="B150" s="35" t="s">
        <v>101</v>
      </c>
      <c r="C150" s="66">
        <v>2</v>
      </c>
      <c r="D150" s="35" t="s">
        <v>164</v>
      </c>
      <c r="E150" s="36">
        <v>1</v>
      </c>
      <c r="F150" s="36" t="s">
        <v>26</v>
      </c>
      <c r="G150" s="43">
        <v>-1300013.7105368359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-196610.63</v>
      </c>
      <c r="P150" s="37">
        <v>-196610.63</v>
      </c>
      <c r="Q150" s="37">
        <v>-196610.63</v>
      </c>
      <c r="R150" s="37">
        <v>-196610.63</v>
      </c>
      <c r="S150" s="37">
        <v>-196610.63</v>
      </c>
      <c r="T150" s="37">
        <v>-196610.63</v>
      </c>
      <c r="U150" s="37">
        <v>-196610.63</v>
      </c>
      <c r="V150" s="37">
        <v>-196610.63</v>
      </c>
      <c r="W150" s="37">
        <v>-196610.63</v>
      </c>
      <c r="X150" s="37">
        <v>-196610.63</v>
      </c>
      <c r="Y150" s="37">
        <v>-196610.63</v>
      </c>
      <c r="Z150" s="37">
        <v>-196610.63</v>
      </c>
      <c r="AA150" s="37">
        <v>-196610.63</v>
      </c>
    </row>
    <row r="151" spans="1:27" x14ac:dyDescent="0.2">
      <c r="A151" s="69"/>
      <c r="B151" s="35" t="s">
        <v>102</v>
      </c>
      <c r="C151" s="66">
        <v>1</v>
      </c>
      <c r="D151" s="35" t="s">
        <v>109</v>
      </c>
      <c r="E151" s="36">
        <v>1</v>
      </c>
      <c r="F151" s="36" t="s">
        <v>26</v>
      </c>
      <c r="G151" s="43">
        <v>-797713.74277839845</v>
      </c>
      <c r="H151" s="37">
        <v>0</v>
      </c>
      <c r="I151" s="37">
        <v>0</v>
      </c>
      <c r="J151" s="37">
        <v>0</v>
      </c>
      <c r="K151" s="37">
        <v>-81721.797299999991</v>
      </c>
      <c r="L151" s="37">
        <v>-81721.797299999991</v>
      </c>
      <c r="M151" s="37">
        <v>-81721.797299999991</v>
      </c>
      <c r="N151" s="37">
        <v>-81721.797299999991</v>
      </c>
      <c r="O151" s="37">
        <v>-81721.797299999991</v>
      </c>
      <c r="P151" s="37">
        <v>-81721.797299999991</v>
      </c>
      <c r="Q151" s="37">
        <v>-81721.797299999991</v>
      </c>
      <c r="R151" s="37">
        <v>-81721.797299999991</v>
      </c>
      <c r="S151" s="37">
        <v>-81721.797299999991</v>
      </c>
      <c r="T151" s="37">
        <v>-81721.797299999991</v>
      </c>
      <c r="U151" s="37">
        <v>-81721.797299999991</v>
      </c>
      <c r="V151" s="37">
        <v>-81721.797299999991</v>
      </c>
      <c r="W151" s="37">
        <v>-81721.797299999991</v>
      </c>
      <c r="X151" s="37">
        <v>-81721.797299999991</v>
      </c>
      <c r="Y151" s="37">
        <v>-81721.797299999991</v>
      </c>
      <c r="Z151" s="37">
        <v>-81721.797299999991</v>
      </c>
      <c r="AA151" s="37">
        <v>-81721.797299999991</v>
      </c>
    </row>
    <row r="152" spans="1:27" x14ac:dyDescent="0.2">
      <c r="A152" s="69"/>
      <c r="B152" s="35" t="s">
        <v>102</v>
      </c>
      <c r="C152" s="66">
        <v>1</v>
      </c>
      <c r="D152" s="35" t="s">
        <v>112</v>
      </c>
      <c r="E152" s="36">
        <v>1</v>
      </c>
      <c r="F152" s="36" t="s">
        <v>26</v>
      </c>
      <c r="G152" s="43">
        <v>-3373700.6336422195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-459797.04884688708</v>
      </c>
      <c r="O152" s="37">
        <v>-459797.04884688708</v>
      </c>
      <c r="P152" s="37">
        <v>-459797.04884688708</v>
      </c>
      <c r="Q152" s="37">
        <v>-459797.04884688708</v>
      </c>
      <c r="R152" s="37">
        <v>-459797.04884688708</v>
      </c>
      <c r="S152" s="37">
        <v>-459797.04884688708</v>
      </c>
      <c r="T152" s="37">
        <v>-459797.04884688708</v>
      </c>
      <c r="U152" s="37">
        <v>-459797.04884688708</v>
      </c>
      <c r="V152" s="37">
        <v>-459797.04884688708</v>
      </c>
      <c r="W152" s="37">
        <v>-459797.04884688708</v>
      </c>
      <c r="X152" s="37">
        <v>-459797.04884688708</v>
      </c>
      <c r="Y152" s="37">
        <v>-459797.04884688708</v>
      </c>
      <c r="Z152" s="37">
        <v>-459797.04884688708</v>
      </c>
      <c r="AA152" s="37">
        <v>-459797.04884688708</v>
      </c>
    </row>
    <row r="153" spans="1:27" x14ac:dyDescent="0.2">
      <c r="A153" s="69"/>
      <c r="B153" s="35" t="s">
        <v>102</v>
      </c>
      <c r="C153" s="66">
        <v>1</v>
      </c>
      <c r="D153" s="35" t="s">
        <v>115</v>
      </c>
      <c r="E153" s="36">
        <v>1</v>
      </c>
      <c r="F153" s="36" t="s">
        <v>26</v>
      </c>
      <c r="G153" s="43">
        <v>-4128199.7332633487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-509496.82210000011</v>
      </c>
      <c r="N153" s="37">
        <v>-509496.82210000011</v>
      </c>
      <c r="O153" s="37">
        <v>-509496.82210000011</v>
      </c>
      <c r="P153" s="37">
        <v>-509496.82210000011</v>
      </c>
      <c r="Q153" s="37">
        <v>-509496.82210000011</v>
      </c>
      <c r="R153" s="37">
        <v>-509496.82210000011</v>
      </c>
      <c r="S153" s="37">
        <v>-509496.82210000011</v>
      </c>
      <c r="T153" s="37">
        <v>-509496.82210000011</v>
      </c>
      <c r="U153" s="37">
        <v>-509496.82210000011</v>
      </c>
      <c r="V153" s="37">
        <v>-509496.82210000011</v>
      </c>
      <c r="W153" s="37">
        <v>-509496.82210000011</v>
      </c>
      <c r="X153" s="37">
        <v>-509496.82210000011</v>
      </c>
      <c r="Y153" s="37">
        <v>-509496.82210000011</v>
      </c>
      <c r="Z153" s="37">
        <v>-509496.82210000011</v>
      </c>
      <c r="AA153" s="37">
        <v>-509496.82210000011</v>
      </c>
    </row>
    <row r="154" spans="1:27" x14ac:dyDescent="0.2">
      <c r="A154" s="69"/>
      <c r="B154" s="35" t="s">
        <v>102</v>
      </c>
      <c r="C154" s="66">
        <v>2</v>
      </c>
      <c r="D154" s="35" t="s">
        <v>116</v>
      </c>
      <c r="E154" s="36">
        <v>1</v>
      </c>
      <c r="F154" s="36" t="s">
        <v>26</v>
      </c>
      <c r="G154" s="43">
        <v>-4437534.7077577598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-671120.99470000004</v>
      </c>
      <c r="P154" s="37">
        <v>-671120.99470000004</v>
      </c>
      <c r="Q154" s="37">
        <v>-671120.99470000004</v>
      </c>
      <c r="R154" s="37">
        <v>-671120.99470000004</v>
      </c>
      <c r="S154" s="37">
        <v>-671120.99470000004</v>
      </c>
      <c r="T154" s="37">
        <v>-671120.99470000004</v>
      </c>
      <c r="U154" s="37">
        <v>-671120.99470000004</v>
      </c>
      <c r="V154" s="37">
        <v>-671120.99470000004</v>
      </c>
      <c r="W154" s="37">
        <v>-671120.99470000004</v>
      </c>
      <c r="X154" s="37">
        <v>-671120.99470000004</v>
      </c>
      <c r="Y154" s="37">
        <v>-671120.99470000004</v>
      </c>
      <c r="Z154" s="37">
        <v>-671120.99470000004</v>
      </c>
      <c r="AA154" s="37">
        <v>-671120.99470000004</v>
      </c>
    </row>
    <row r="155" spans="1:27" x14ac:dyDescent="0.2">
      <c r="A155" s="69"/>
      <c r="B155" s="35" t="s">
        <v>103</v>
      </c>
      <c r="C155" s="66">
        <v>1</v>
      </c>
      <c r="D155" s="35" t="s">
        <v>109</v>
      </c>
      <c r="E155" s="36">
        <v>1</v>
      </c>
      <c r="F155" s="36" t="s">
        <v>26</v>
      </c>
      <c r="G155" s="43">
        <v>-797713.74277839845</v>
      </c>
      <c r="H155" s="37">
        <v>0</v>
      </c>
      <c r="I155" s="37">
        <v>0</v>
      </c>
      <c r="J155" s="37">
        <v>0</v>
      </c>
      <c r="K155" s="37">
        <v>-81721.797299999991</v>
      </c>
      <c r="L155" s="37">
        <v>-81721.797299999991</v>
      </c>
      <c r="M155" s="37">
        <v>-81721.797299999991</v>
      </c>
      <c r="N155" s="37">
        <v>-81721.797299999991</v>
      </c>
      <c r="O155" s="37">
        <v>-81721.797299999991</v>
      </c>
      <c r="P155" s="37">
        <v>-81721.797299999991</v>
      </c>
      <c r="Q155" s="37">
        <v>-81721.797299999991</v>
      </c>
      <c r="R155" s="37">
        <v>-81721.797299999991</v>
      </c>
      <c r="S155" s="37">
        <v>-81721.797299999991</v>
      </c>
      <c r="T155" s="37">
        <v>-81721.797299999991</v>
      </c>
      <c r="U155" s="37">
        <v>-81721.797299999991</v>
      </c>
      <c r="V155" s="37">
        <v>-81721.797299999991</v>
      </c>
      <c r="W155" s="37">
        <v>-81721.797299999991</v>
      </c>
      <c r="X155" s="37">
        <v>-81721.797299999991</v>
      </c>
      <c r="Y155" s="37">
        <v>-81721.797299999991</v>
      </c>
      <c r="Z155" s="37">
        <v>-81721.797299999991</v>
      </c>
      <c r="AA155" s="37">
        <v>-81721.797299999991</v>
      </c>
    </row>
    <row r="156" spans="1:27" x14ac:dyDescent="0.2">
      <c r="A156" s="69"/>
      <c r="B156" s="35" t="s">
        <v>103</v>
      </c>
      <c r="C156" s="66">
        <v>1</v>
      </c>
      <c r="D156" s="35" t="s">
        <v>117</v>
      </c>
      <c r="E156" s="36">
        <v>1</v>
      </c>
      <c r="F156" s="36" t="s">
        <v>26</v>
      </c>
      <c r="G156" s="43">
        <v>-9308768.0181820877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-1268679.2718</v>
      </c>
      <c r="O156" s="37">
        <v>-1268679.2718</v>
      </c>
      <c r="P156" s="37">
        <v>-1268679.2718</v>
      </c>
      <c r="Q156" s="37">
        <v>-1268679.2718</v>
      </c>
      <c r="R156" s="37">
        <v>-1268679.2718</v>
      </c>
      <c r="S156" s="37">
        <v>-1268679.2718</v>
      </c>
      <c r="T156" s="37">
        <v>-1268679.2718</v>
      </c>
      <c r="U156" s="37">
        <v>-1268679.2718</v>
      </c>
      <c r="V156" s="37">
        <v>-1268679.2718</v>
      </c>
      <c r="W156" s="37">
        <v>-1268679.2718</v>
      </c>
      <c r="X156" s="37">
        <v>-1268679.2718</v>
      </c>
      <c r="Y156" s="37">
        <v>-1268679.2718</v>
      </c>
      <c r="Z156" s="37">
        <v>-1268679.2718</v>
      </c>
      <c r="AA156" s="37">
        <v>-1268679.2718</v>
      </c>
    </row>
    <row r="157" spans="1:27" x14ac:dyDescent="0.2">
      <c r="A157" s="69"/>
      <c r="B157" s="35" t="s">
        <v>103</v>
      </c>
      <c r="C157" s="66">
        <v>1</v>
      </c>
      <c r="D157" s="35" t="s">
        <v>122</v>
      </c>
      <c r="E157" s="36">
        <v>1</v>
      </c>
      <c r="F157" s="36" t="s">
        <v>26</v>
      </c>
      <c r="G157" s="43">
        <v>-4128199.7332633487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-509496.82210000011</v>
      </c>
      <c r="N157" s="37">
        <v>-509496.82210000011</v>
      </c>
      <c r="O157" s="37">
        <v>-509496.82210000011</v>
      </c>
      <c r="P157" s="37">
        <v>-509496.82210000011</v>
      </c>
      <c r="Q157" s="37">
        <v>-509496.82210000011</v>
      </c>
      <c r="R157" s="37">
        <v>-509496.82210000011</v>
      </c>
      <c r="S157" s="37">
        <v>-509496.82210000011</v>
      </c>
      <c r="T157" s="37">
        <v>-509496.82210000011</v>
      </c>
      <c r="U157" s="37">
        <v>-509496.82210000011</v>
      </c>
      <c r="V157" s="37">
        <v>-509496.82210000011</v>
      </c>
      <c r="W157" s="37">
        <v>-509496.82210000011</v>
      </c>
      <c r="X157" s="37">
        <v>-509496.82210000011</v>
      </c>
      <c r="Y157" s="37">
        <v>-509496.82210000011</v>
      </c>
      <c r="Z157" s="37">
        <v>-509496.82210000011</v>
      </c>
      <c r="AA157" s="37">
        <v>-509496.82210000011</v>
      </c>
    </row>
    <row r="158" spans="1:27" x14ac:dyDescent="0.2">
      <c r="A158" s="69"/>
      <c r="B158" s="35" t="s">
        <v>103</v>
      </c>
      <c r="C158" s="66">
        <v>1</v>
      </c>
      <c r="D158" s="35" t="s">
        <v>114</v>
      </c>
      <c r="E158" s="36">
        <v>1</v>
      </c>
      <c r="F158" s="36" t="s">
        <v>26</v>
      </c>
      <c r="G158" s="43">
        <v>-2268040.1676799203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-279918.44689999998</v>
      </c>
      <c r="N158" s="37">
        <v>-279918.44689999998</v>
      </c>
      <c r="O158" s="37">
        <v>-279918.44689999998</v>
      </c>
      <c r="P158" s="37">
        <v>-279918.44689999998</v>
      </c>
      <c r="Q158" s="37">
        <v>-279918.44689999998</v>
      </c>
      <c r="R158" s="37">
        <v>-279918.44689999998</v>
      </c>
      <c r="S158" s="37">
        <v>-279918.44689999998</v>
      </c>
      <c r="T158" s="37">
        <v>-279918.44689999998</v>
      </c>
      <c r="U158" s="37">
        <v>-279918.44689999998</v>
      </c>
      <c r="V158" s="37">
        <v>-279918.44689999998</v>
      </c>
      <c r="W158" s="37">
        <v>-279918.44689999998</v>
      </c>
      <c r="X158" s="37">
        <v>-279918.44689999998</v>
      </c>
      <c r="Y158" s="37">
        <v>-279918.44689999998</v>
      </c>
      <c r="Z158" s="37">
        <v>-279918.44689999998</v>
      </c>
      <c r="AA158" s="37">
        <v>-279918.44689999998</v>
      </c>
    </row>
    <row r="159" spans="1:27" x14ac:dyDescent="0.2">
      <c r="A159" s="69"/>
      <c r="B159" s="35" t="s">
        <v>103</v>
      </c>
      <c r="C159" s="66">
        <v>2</v>
      </c>
      <c r="D159" s="35" t="s">
        <v>164</v>
      </c>
      <c r="E159" s="36">
        <v>1</v>
      </c>
      <c r="F159" s="36" t="s">
        <v>26</v>
      </c>
      <c r="G159" s="43">
        <v>-1300013.7105368359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-196610.63</v>
      </c>
      <c r="P159" s="37">
        <v>-196610.63</v>
      </c>
      <c r="Q159" s="37">
        <v>-196610.63</v>
      </c>
      <c r="R159" s="37">
        <v>-196610.63</v>
      </c>
      <c r="S159" s="37">
        <v>-196610.63</v>
      </c>
      <c r="T159" s="37">
        <v>-196610.63</v>
      </c>
      <c r="U159" s="37">
        <v>-196610.63</v>
      </c>
      <c r="V159" s="37">
        <v>-196610.63</v>
      </c>
      <c r="W159" s="37">
        <v>-196610.63</v>
      </c>
      <c r="X159" s="37">
        <v>-196610.63</v>
      </c>
      <c r="Y159" s="37">
        <v>-196610.63</v>
      </c>
      <c r="Z159" s="37">
        <v>-196610.63</v>
      </c>
      <c r="AA159" s="37">
        <v>-196610.63</v>
      </c>
    </row>
    <row r="160" spans="1:27" x14ac:dyDescent="0.2">
      <c r="A160" s="69"/>
      <c r="B160" s="35" t="s">
        <v>104</v>
      </c>
      <c r="C160" s="66">
        <v>1</v>
      </c>
      <c r="D160" s="35" t="s">
        <v>109</v>
      </c>
      <c r="E160" s="36">
        <v>1</v>
      </c>
      <c r="F160" s="36" t="s">
        <v>26</v>
      </c>
      <c r="G160" s="43">
        <v>-797713.74277839845</v>
      </c>
      <c r="H160" s="37">
        <v>0</v>
      </c>
      <c r="I160" s="37">
        <v>0</v>
      </c>
      <c r="J160" s="37">
        <v>0</v>
      </c>
      <c r="K160" s="37">
        <v>-81721.797299999991</v>
      </c>
      <c r="L160" s="37">
        <v>-81721.797299999991</v>
      </c>
      <c r="M160" s="37">
        <v>-81721.797299999991</v>
      </c>
      <c r="N160" s="37">
        <v>-81721.797299999991</v>
      </c>
      <c r="O160" s="37">
        <v>-81721.797299999991</v>
      </c>
      <c r="P160" s="37">
        <v>-81721.797299999991</v>
      </c>
      <c r="Q160" s="37">
        <v>-81721.797299999991</v>
      </c>
      <c r="R160" s="37">
        <v>-81721.797299999991</v>
      </c>
      <c r="S160" s="37">
        <v>-81721.797299999991</v>
      </c>
      <c r="T160" s="37">
        <v>-81721.797299999991</v>
      </c>
      <c r="U160" s="37">
        <v>-81721.797299999991</v>
      </c>
      <c r="V160" s="37">
        <v>-81721.797299999991</v>
      </c>
      <c r="W160" s="37">
        <v>-81721.797299999991</v>
      </c>
      <c r="X160" s="37">
        <v>-81721.797299999991</v>
      </c>
      <c r="Y160" s="37">
        <v>-81721.797299999991</v>
      </c>
      <c r="Z160" s="37">
        <v>-81721.797299999991</v>
      </c>
      <c r="AA160" s="37">
        <v>-81721.797299999991</v>
      </c>
    </row>
    <row r="161" spans="1:27" x14ac:dyDescent="0.2">
      <c r="A161" s="69"/>
      <c r="B161" s="35" t="s">
        <v>104</v>
      </c>
      <c r="C161" s="66">
        <v>1</v>
      </c>
      <c r="D161" s="35" t="s">
        <v>118</v>
      </c>
      <c r="E161" s="36">
        <v>1</v>
      </c>
      <c r="F161" s="36" t="s">
        <v>26</v>
      </c>
      <c r="G161" s="43">
        <v>-8435633.1881769616</v>
      </c>
      <c r="H161" s="37">
        <v>0</v>
      </c>
      <c r="I161" s="37">
        <v>0</v>
      </c>
      <c r="J161" s="37">
        <v>0</v>
      </c>
      <c r="K161" s="37">
        <v>-864188.57860000012</v>
      </c>
      <c r="L161" s="37">
        <v>-864188.57860000012</v>
      </c>
      <c r="M161" s="37">
        <v>-864188.57860000012</v>
      </c>
      <c r="N161" s="37">
        <v>-864188.57860000012</v>
      </c>
      <c r="O161" s="37">
        <v>-864188.57860000012</v>
      </c>
      <c r="P161" s="37">
        <v>-864188.57860000012</v>
      </c>
      <c r="Q161" s="37">
        <v>-864188.57860000012</v>
      </c>
      <c r="R161" s="37">
        <v>-864188.57860000012</v>
      </c>
      <c r="S161" s="37">
        <v>-864188.57860000012</v>
      </c>
      <c r="T161" s="37">
        <v>-864188.57860000012</v>
      </c>
      <c r="U161" s="37">
        <v>-864188.57860000012</v>
      </c>
      <c r="V161" s="37">
        <v>-864188.57860000012</v>
      </c>
      <c r="W161" s="37">
        <v>-864188.57860000012</v>
      </c>
      <c r="X161" s="37">
        <v>-864188.57860000012</v>
      </c>
      <c r="Y161" s="37">
        <v>-864188.57860000012</v>
      </c>
      <c r="Z161" s="37">
        <v>-864188.57860000012</v>
      </c>
      <c r="AA161" s="37">
        <v>-864188.57860000012</v>
      </c>
    </row>
    <row r="162" spans="1:27" x14ac:dyDescent="0.2">
      <c r="A162" s="69"/>
      <c r="B162" s="35" t="s">
        <v>104</v>
      </c>
      <c r="C162" s="66">
        <v>1</v>
      </c>
      <c r="D162" s="35" t="s">
        <v>114</v>
      </c>
      <c r="E162" s="36">
        <v>1</v>
      </c>
      <c r="F162" s="36" t="s">
        <v>26</v>
      </c>
      <c r="G162" s="43">
        <v>-2268040.1676799203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-279918.44689999998</v>
      </c>
      <c r="N162" s="37">
        <v>-279918.44689999998</v>
      </c>
      <c r="O162" s="37">
        <v>-279918.44689999998</v>
      </c>
      <c r="P162" s="37">
        <v>-279918.44689999998</v>
      </c>
      <c r="Q162" s="37">
        <v>-279918.44689999998</v>
      </c>
      <c r="R162" s="37">
        <v>-279918.44689999998</v>
      </c>
      <c r="S162" s="37">
        <v>-279918.44689999998</v>
      </c>
      <c r="T162" s="37">
        <v>-279918.44689999998</v>
      </c>
      <c r="U162" s="37">
        <v>-279918.44689999998</v>
      </c>
      <c r="V162" s="37">
        <v>-279918.44689999998</v>
      </c>
      <c r="W162" s="37">
        <v>-279918.44689999998</v>
      </c>
      <c r="X162" s="37">
        <v>-279918.44689999998</v>
      </c>
      <c r="Y162" s="37">
        <v>-279918.44689999998</v>
      </c>
      <c r="Z162" s="37">
        <v>-279918.44689999998</v>
      </c>
      <c r="AA162" s="37">
        <v>-279918.44689999998</v>
      </c>
    </row>
    <row r="163" spans="1:27" x14ac:dyDescent="0.2">
      <c r="A163" s="69"/>
      <c r="B163" s="35" t="s">
        <v>104</v>
      </c>
      <c r="C163" s="66">
        <v>2</v>
      </c>
      <c r="D163" s="35" t="s">
        <v>165</v>
      </c>
      <c r="E163" s="36">
        <v>1</v>
      </c>
      <c r="F163" s="36" t="s">
        <v>26</v>
      </c>
      <c r="G163" s="43">
        <v>-1300013.7105368359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-196610.63</v>
      </c>
      <c r="P163" s="37">
        <v>-196610.63</v>
      </c>
      <c r="Q163" s="37">
        <v>-196610.63</v>
      </c>
      <c r="R163" s="37">
        <v>-196610.63</v>
      </c>
      <c r="S163" s="37">
        <v>-196610.63</v>
      </c>
      <c r="T163" s="37">
        <v>-196610.63</v>
      </c>
      <c r="U163" s="37">
        <v>-196610.63</v>
      </c>
      <c r="V163" s="37">
        <v>-196610.63</v>
      </c>
      <c r="W163" s="37">
        <v>-196610.63</v>
      </c>
      <c r="X163" s="37">
        <v>-196610.63</v>
      </c>
      <c r="Y163" s="37">
        <v>-196610.63</v>
      </c>
      <c r="Z163" s="37">
        <v>-196610.63</v>
      </c>
      <c r="AA163" s="37">
        <v>-196610.63</v>
      </c>
    </row>
    <row r="164" spans="1:27" x14ac:dyDescent="0.2">
      <c r="A164" s="69"/>
      <c r="B164" s="35" t="s">
        <v>105</v>
      </c>
      <c r="C164" s="66">
        <v>1</v>
      </c>
      <c r="D164" s="35" t="s">
        <v>109</v>
      </c>
      <c r="E164" s="36">
        <v>1</v>
      </c>
      <c r="F164" s="36" t="s">
        <v>26</v>
      </c>
      <c r="G164" s="43">
        <v>-797713.74277839845</v>
      </c>
      <c r="H164" s="37">
        <v>0</v>
      </c>
      <c r="I164" s="37">
        <v>0</v>
      </c>
      <c r="J164" s="37">
        <v>0</v>
      </c>
      <c r="K164" s="37">
        <v>-81721.797299999991</v>
      </c>
      <c r="L164" s="37">
        <v>-81721.797299999991</v>
      </c>
      <c r="M164" s="37">
        <v>-81721.797299999991</v>
      </c>
      <c r="N164" s="37">
        <v>-81721.797299999991</v>
      </c>
      <c r="O164" s="37">
        <v>-81721.797299999991</v>
      </c>
      <c r="P164" s="37">
        <v>-81721.797299999991</v>
      </c>
      <c r="Q164" s="37">
        <v>-81721.797299999991</v>
      </c>
      <c r="R164" s="37">
        <v>-81721.797299999991</v>
      </c>
      <c r="S164" s="37">
        <v>-81721.797299999991</v>
      </c>
      <c r="T164" s="37">
        <v>-81721.797299999991</v>
      </c>
      <c r="U164" s="37">
        <v>-81721.797299999991</v>
      </c>
      <c r="V164" s="37">
        <v>-81721.797299999991</v>
      </c>
      <c r="W164" s="37">
        <v>-81721.797299999991</v>
      </c>
      <c r="X164" s="37">
        <v>-81721.797299999991</v>
      </c>
      <c r="Y164" s="37">
        <v>-81721.797299999991</v>
      </c>
      <c r="Z164" s="37">
        <v>-81721.797299999991</v>
      </c>
      <c r="AA164" s="37">
        <v>-81721.797299999991</v>
      </c>
    </row>
    <row r="165" spans="1:27" x14ac:dyDescent="0.2">
      <c r="A165" s="69"/>
      <c r="B165" s="35" t="s">
        <v>105</v>
      </c>
      <c r="C165" s="66">
        <v>1</v>
      </c>
      <c r="D165" s="35" t="s">
        <v>118</v>
      </c>
      <c r="E165" s="36">
        <v>1</v>
      </c>
      <c r="F165" s="36" t="s">
        <v>26</v>
      </c>
      <c r="G165" s="43">
        <v>-8435633.1881769616</v>
      </c>
      <c r="H165" s="37">
        <v>0</v>
      </c>
      <c r="I165" s="37">
        <v>0</v>
      </c>
      <c r="J165" s="37">
        <v>0</v>
      </c>
      <c r="K165" s="37">
        <v>-864188.57860000012</v>
      </c>
      <c r="L165" s="37">
        <v>-864188.57860000012</v>
      </c>
      <c r="M165" s="37">
        <v>-864188.57860000012</v>
      </c>
      <c r="N165" s="37">
        <v>-864188.57860000012</v>
      </c>
      <c r="O165" s="37">
        <v>-864188.57860000012</v>
      </c>
      <c r="P165" s="37">
        <v>-864188.57860000012</v>
      </c>
      <c r="Q165" s="37">
        <v>-864188.57860000012</v>
      </c>
      <c r="R165" s="37">
        <v>-864188.57860000012</v>
      </c>
      <c r="S165" s="37">
        <v>-864188.57860000012</v>
      </c>
      <c r="T165" s="37">
        <v>-864188.57860000012</v>
      </c>
      <c r="U165" s="37">
        <v>-864188.57860000012</v>
      </c>
      <c r="V165" s="37">
        <v>-864188.57860000012</v>
      </c>
      <c r="W165" s="37">
        <v>-864188.57860000012</v>
      </c>
      <c r="X165" s="37">
        <v>-864188.57860000012</v>
      </c>
      <c r="Y165" s="37">
        <v>-864188.57860000012</v>
      </c>
      <c r="Z165" s="37">
        <v>-864188.57860000012</v>
      </c>
      <c r="AA165" s="37">
        <v>-864188.57860000012</v>
      </c>
    </row>
    <row r="166" spans="1:27" x14ac:dyDescent="0.2">
      <c r="A166" s="69"/>
      <c r="B166" s="35" t="s">
        <v>105</v>
      </c>
      <c r="C166" s="66">
        <v>1</v>
      </c>
      <c r="D166" s="35" t="s">
        <v>114</v>
      </c>
      <c r="E166" s="36">
        <v>1</v>
      </c>
      <c r="F166" s="36" t="s">
        <v>26</v>
      </c>
      <c r="G166" s="43">
        <v>-2268040.1676799203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-279918.44689999998</v>
      </c>
      <c r="N166" s="37">
        <v>-279918.44689999998</v>
      </c>
      <c r="O166" s="37">
        <v>-279918.44689999998</v>
      </c>
      <c r="P166" s="37">
        <v>-279918.44689999998</v>
      </c>
      <c r="Q166" s="37">
        <v>-279918.44689999998</v>
      </c>
      <c r="R166" s="37">
        <v>-279918.44689999998</v>
      </c>
      <c r="S166" s="37">
        <v>-279918.44689999998</v>
      </c>
      <c r="T166" s="37">
        <v>-279918.44689999998</v>
      </c>
      <c r="U166" s="37">
        <v>-279918.44689999998</v>
      </c>
      <c r="V166" s="37">
        <v>-279918.44689999998</v>
      </c>
      <c r="W166" s="37">
        <v>-279918.44689999998</v>
      </c>
      <c r="X166" s="37">
        <v>-279918.44689999998</v>
      </c>
      <c r="Y166" s="37">
        <v>-279918.44689999998</v>
      </c>
      <c r="Z166" s="37">
        <v>-279918.44689999998</v>
      </c>
      <c r="AA166" s="37">
        <v>-279918.44689999998</v>
      </c>
    </row>
    <row r="167" spans="1:27" x14ac:dyDescent="0.2">
      <c r="A167" s="69"/>
      <c r="B167" s="35" t="s">
        <v>105</v>
      </c>
      <c r="C167" s="66">
        <v>2</v>
      </c>
      <c r="D167" s="35" t="s">
        <v>166</v>
      </c>
      <c r="E167" s="36">
        <v>1</v>
      </c>
      <c r="F167" s="36" t="s">
        <v>26</v>
      </c>
      <c r="G167" s="43"/>
      <c r="H167" s="37" t="s">
        <v>190</v>
      </c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x14ac:dyDescent="0.2">
      <c r="A168" s="69"/>
      <c r="B168" s="35" t="s">
        <v>106</v>
      </c>
      <c r="C168" s="66">
        <v>1</v>
      </c>
      <c r="D168" s="35" t="s">
        <v>109</v>
      </c>
      <c r="E168" s="36">
        <v>1</v>
      </c>
      <c r="F168" s="36" t="s">
        <v>26</v>
      </c>
      <c r="G168" s="43">
        <v>-797713.74277839845</v>
      </c>
      <c r="H168" s="37">
        <v>0</v>
      </c>
      <c r="I168" s="37">
        <v>0</v>
      </c>
      <c r="J168" s="37">
        <v>0</v>
      </c>
      <c r="K168" s="37">
        <v>-81721.797299999991</v>
      </c>
      <c r="L168" s="37">
        <v>-81721.797299999991</v>
      </c>
      <c r="M168" s="37">
        <v>-81721.797299999991</v>
      </c>
      <c r="N168" s="37">
        <v>-81721.797299999991</v>
      </c>
      <c r="O168" s="37">
        <v>-81721.797299999991</v>
      </c>
      <c r="P168" s="37">
        <v>-81721.797299999991</v>
      </c>
      <c r="Q168" s="37">
        <v>-81721.797299999991</v>
      </c>
      <c r="R168" s="37">
        <v>-81721.797299999991</v>
      </c>
      <c r="S168" s="37">
        <v>-81721.797299999991</v>
      </c>
      <c r="T168" s="37">
        <v>-81721.797299999991</v>
      </c>
      <c r="U168" s="37">
        <v>-81721.797299999991</v>
      </c>
      <c r="V168" s="37">
        <v>-81721.797299999991</v>
      </c>
      <c r="W168" s="37">
        <v>-81721.797299999991</v>
      </c>
      <c r="X168" s="37">
        <v>-81721.797299999991</v>
      </c>
      <c r="Y168" s="37">
        <v>-81721.797299999991</v>
      </c>
      <c r="Z168" s="37">
        <v>-81721.797299999991</v>
      </c>
      <c r="AA168" s="37">
        <v>-81721.797299999991</v>
      </c>
    </row>
    <row r="169" spans="1:27" x14ac:dyDescent="0.2">
      <c r="A169" s="69"/>
      <c r="B169" s="35" t="s">
        <v>106</v>
      </c>
      <c r="C169" s="66">
        <v>1</v>
      </c>
      <c r="D169" s="35" t="s">
        <v>118</v>
      </c>
      <c r="E169" s="36">
        <v>1</v>
      </c>
      <c r="F169" s="36" t="s">
        <v>26</v>
      </c>
      <c r="G169" s="43">
        <v>-8435633.1881769616</v>
      </c>
      <c r="H169" s="37">
        <v>0</v>
      </c>
      <c r="I169" s="37">
        <v>0</v>
      </c>
      <c r="J169" s="37">
        <v>0</v>
      </c>
      <c r="K169" s="37">
        <v>-864188.57860000012</v>
      </c>
      <c r="L169" s="37">
        <v>-864188.57860000012</v>
      </c>
      <c r="M169" s="37">
        <v>-864188.57860000012</v>
      </c>
      <c r="N169" s="37">
        <v>-864188.57860000012</v>
      </c>
      <c r="O169" s="37">
        <v>-864188.57860000012</v>
      </c>
      <c r="P169" s="37">
        <v>-864188.57860000012</v>
      </c>
      <c r="Q169" s="37">
        <v>-864188.57860000012</v>
      </c>
      <c r="R169" s="37">
        <v>-864188.57860000012</v>
      </c>
      <c r="S169" s="37">
        <v>-864188.57860000012</v>
      </c>
      <c r="T169" s="37">
        <v>-864188.57860000012</v>
      </c>
      <c r="U169" s="37">
        <v>-864188.57860000012</v>
      </c>
      <c r="V169" s="37">
        <v>-864188.57860000012</v>
      </c>
      <c r="W169" s="37">
        <v>-864188.57860000012</v>
      </c>
      <c r="X169" s="37">
        <v>-864188.57860000012</v>
      </c>
      <c r="Y169" s="37">
        <v>-864188.57860000012</v>
      </c>
      <c r="Z169" s="37">
        <v>-864188.57860000012</v>
      </c>
      <c r="AA169" s="37">
        <v>-864188.57860000012</v>
      </c>
    </row>
    <row r="170" spans="1:27" x14ac:dyDescent="0.2">
      <c r="A170" s="69"/>
      <c r="B170" s="35" t="s">
        <v>106</v>
      </c>
      <c r="C170" s="66">
        <v>2</v>
      </c>
      <c r="D170" s="35" t="s">
        <v>116</v>
      </c>
      <c r="E170" s="36">
        <v>1</v>
      </c>
      <c r="F170" s="36" t="s">
        <v>26</v>
      </c>
      <c r="G170" s="179">
        <v>-4437534.7077577598</v>
      </c>
      <c r="H170" s="90">
        <v>0</v>
      </c>
      <c r="I170" s="91">
        <v>0</v>
      </c>
      <c r="J170" s="91">
        <v>0</v>
      </c>
      <c r="K170" s="91">
        <v>0</v>
      </c>
      <c r="L170" s="91">
        <v>0</v>
      </c>
      <c r="M170" s="91">
        <v>0</v>
      </c>
      <c r="N170" s="91">
        <v>0</v>
      </c>
      <c r="O170" s="91">
        <v>-671120.99470000004</v>
      </c>
      <c r="P170" s="91">
        <v>-671120.99470000004</v>
      </c>
      <c r="Q170" s="91">
        <v>-671120.99470000004</v>
      </c>
      <c r="R170" s="91">
        <v>-671120.99470000004</v>
      </c>
      <c r="S170" s="91">
        <v>-671120.99470000004</v>
      </c>
      <c r="T170" s="91">
        <v>-671120.99470000004</v>
      </c>
      <c r="U170" s="91">
        <v>-671120.99470000004</v>
      </c>
      <c r="V170" s="91">
        <v>-671120.99470000004</v>
      </c>
      <c r="W170" s="91">
        <v>-671120.99470000004</v>
      </c>
      <c r="X170" s="91">
        <v>-671120.99470000004</v>
      </c>
      <c r="Y170" s="91">
        <v>-671120.99470000004</v>
      </c>
      <c r="Z170" s="91">
        <v>-671120.99470000004</v>
      </c>
      <c r="AA170" s="91">
        <v>-671120.99470000004</v>
      </c>
    </row>
    <row r="171" spans="1:27" x14ac:dyDescent="0.2">
      <c r="A171" s="69"/>
      <c r="B171" s="35" t="s">
        <v>119</v>
      </c>
      <c r="C171" s="66">
        <v>1</v>
      </c>
      <c r="D171" s="35" t="s">
        <v>109</v>
      </c>
      <c r="E171" s="36">
        <v>1</v>
      </c>
      <c r="F171" s="36" t="s">
        <v>26</v>
      </c>
      <c r="G171" s="179">
        <v>-797713.74277839845</v>
      </c>
      <c r="H171" s="90">
        <v>0</v>
      </c>
      <c r="I171" s="91">
        <v>0</v>
      </c>
      <c r="J171" s="91">
        <v>0</v>
      </c>
      <c r="K171" s="91">
        <v>-81721.797299999991</v>
      </c>
      <c r="L171" s="91">
        <v>-81721.797299999991</v>
      </c>
      <c r="M171" s="91">
        <v>-81721.797299999991</v>
      </c>
      <c r="N171" s="91">
        <v>-81721.797299999991</v>
      </c>
      <c r="O171" s="91">
        <v>-81721.797299999991</v>
      </c>
      <c r="P171" s="91">
        <v>-81721.797299999991</v>
      </c>
      <c r="Q171" s="91">
        <v>-81721.797299999991</v>
      </c>
      <c r="R171" s="91">
        <v>-81721.797299999991</v>
      </c>
      <c r="S171" s="91">
        <v>-81721.797299999991</v>
      </c>
      <c r="T171" s="91">
        <v>-81721.797299999991</v>
      </c>
      <c r="U171" s="91">
        <v>-81721.797299999991</v>
      </c>
      <c r="V171" s="91">
        <v>-81721.797299999991</v>
      </c>
      <c r="W171" s="91">
        <v>-81721.797299999991</v>
      </c>
      <c r="X171" s="91">
        <v>-81721.797299999991</v>
      </c>
      <c r="Y171" s="91">
        <v>-81721.797299999991</v>
      </c>
      <c r="Z171" s="91">
        <v>-81721.797299999991</v>
      </c>
      <c r="AA171" s="91">
        <v>-81721.797299999991</v>
      </c>
    </row>
    <row r="172" spans="1:27" x14ac:dyDescent="0.2">
      <c r="A172" s="69"/>
      <c r="B172" s="35" t="s">
        <v>119</v>
      </c>
      <c r="C172" s="66">
        <v>1</v>
      </c>
      <c r="D172" s="35" t="s">
        <v>191</v>
      </c>
      <c r="E172" s="36">
        <v>0</v>
      </c>
      <c r="F172" s="36" t="s">
        <v>26</v>
      </c>
      <c r="G172" s="43"/>
      <c r="H172" s="37" t="s">
        <v>190</v>
      </c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</row>
    <row r="173" spans="1:27" x14ac:dyDescent="0.2">
      <c r="A173" s="69"/>
      <c r="B173" s="35" t="s">
        <v>119</v>
      </c>
      <c r="C173" s="66">
        <v>2</v>
      </c>
      <c r="D173" s="35" t="s">
        <v>118</v>
      </c>
      <c r="E173" s="36">
        <v>1</v>
      </c>
      <c r="F173" s="36" t="s">
        <v>26</v>
      </c>
      <c r="G173" s="179">
        <v>-5714121.3609322151</v>
      </c>
      <c r="H173" s="90">
        <v>0</v>
      </c>
      <c r="I173" s="91">
        <v>0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-864188.57860000012</v>
      </c>
      <c r="P173" s="91">
        <v>-864188.57860000012</v>
      </c>
      <c r="Q173" s="91">
        <v>-864188.57860000012</v>
      </c>
      <c r="R173" s="91">
        <v>-864188.57860000012</v>
      </c>
      <c r="S173" s="91">
        <v>-864188.57860000012</v>
      </c>
      <c r="T173" s="91">
        <v>-864188.57860000012</v>
      </c>
      <c r="U173" s="91">
        <v>-864188.57860000012</v>
      </c>
      <c r="V173" s="91">
        <v>-864188.57860000012</v>
      </c>
      <c r="W173" s="91">
        <v>-864188.57860000012</v>
      </c>
      <c r="X173" s="91">
        <v>-864188.57860000012</v>
      </c>
      <c r="Y173" s="91">
        <v>-864188.57860000012</v>
      </c>
      <c r="Z173" s="91">
        <v>-864188.57860000012</v>
      </c>
      <c r="AA173" s="91">
        <v>-864188.57860000012</v>
      </c>
    </row>
    <row r="174" spans="1:27" x14ac:dyDescent="0.2">
      <c r="A174" s="69"/>
      <c r="B174" s="35" t="s">
        <v>119</v>
      </c>
      <c r="C174" s="66">
        <v>2</v>
      </c>
      <c r="D174" s="35" t="s">
        <v>114</v>
      </c>
      <c r="E174" s="36">
        <v>1</v>
      </c>
      <c r="F174" s="36" t="s">
        <v>26</v>
      </c>
      <c r="G174" s="179">
        <v>-1850855.2604819851</v>
      </c>
      <c r="H174" s="90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-279918.44689999998</v>
      </c>
      <c r="P174" s="91">
        <v>-279918.44689999998</v>
      </c>
      <c r="Q174" s="91">
        <v>-279918.44689999998</v>
      </c>
      <c r="R174" s="91">
        <v>-279918.44689999998</v>
      </c>
      <c r="S174" s="91">
        <v>-279918.44689999998</v>
      </c>
      <c r="T174" s="91">
        <v>-279918.44689999998</v>
      </c>
      <c r="U174" s="91">
        <v>-279918.44689999998</v>
      </c>
      <c r="V174" s="91">
        <v>-279918.44689999998</v>
      </c>
      <c r="W174" s="91">
        <v>-279918.44689999998</v>
      </c>
      <c r="X174" s="91">
        <v>-279918.44689999998</v>
      </c>
      <c r="Y174" s="91">
        <v>-279918.44689999998</v>
      </c>
      <c r="Z174" s="91">
        <v>-279918.44689999998</v>
      </c>
      <c r="AA174" s="91">
        <v>-279918.44689999998</v>
      </c>
    </row>
    <row r="175" spans="1:27" x14ac:dyDescent="0.2">
      <c r="A175" s="69"/>
      <c r="B175" s="35" t="s">
        <v>120</v>
      </c>
      <c r="C175" s="66">
        <v>1</v>
      </c>
      <c r="D175" s="35" t="s">
        <v>109</v>
      </c>
      <c r="E175" s="36">
        <v>1</v>
      </c>
      <c r="F175" s="36" t="s">
        <v>26</v>
      </c>
      <c r="G175" s="179">
        <v>-797713.74277839845</v>
      </c>
      <c r="H175" s="90">
        <v>0</v>
      </c>
      <c r="I175" s="91">
        <v>0</v>
      </c>
      <c r="J175" s="91">
        <v>0</v>
      </c>
      <c r="K175" s="91">
        <v>-81721.797299999991</v>
      </c>
      <c r="L175" s="91">
        <v>-81721.797299999991</v>
      </c>
      <c r="M175" s="91">
        <v>-81721.797299999991</v>
      </c>
      <c r="N175" s="91">
        <v>-81721.797299999991</v>
      </c>
      <c r="O175" s="91">
        <v>-81721.797299999991</v>
      </c>
      <c r="P175" s="91">
        <v>-81721.797299999991</v>
      </c>
      <c r="Q175" s="91">
        <v>-81721.797299999991</v>
      </c>
      <c r="R175" s="91">
        <v>-81721.797299999991</v>
      </c>
      <c r="S175" s="91">
        <v>-81721.797299999991</v>
      </c>
      <c r="T175" s="91">
        <v>-81721.797299999991</v>
      </c>
      <c r="U175" s="91">
        <v>-81721.797299999991</v>
      </c>
      <c r="V175" s="91">
        <v>-81721.797299999991</v>
      </c>
      <c r="W175" s="91">
        <v>-81721.797299999991</v>
      </c>
      <c r="X175" s="91">
        <v>-81721.797299999991</v>
      </c>
      <c r="Y175" s="91">
        <v>-81721.797299999991</v>
      </c>
      <c r="Z175" s="91">
        <v>-81721.797299999991</v>
      </c>
      <c r="AA175" s="91">
        <v>-81721.797299999991</v>
      </c>
    </row>
    <row r="176" spans="1:27" x14ac:dyDescent="0.2">
      <c r="A176" s="69"/>
      <c r="B176" s="35" t="s">
        <v>120</v>
      </c>
      <c r="C176" s="66">
        <v>1</v>
      </c>
      <c r="D176" s="35" t="s">
        <v>192</v>
      </c>
      <c r="E176" s="36">
        <v>0</v>
      </c>
      <c r="F176" s="36" t="s">
        <v>26</v>
      </c>
      <c r="G176" s="43"/>
      <c r="H176" s="37" t="s">
        <v>190</v>
      </c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</row>
    <row r="177" spans="1:27" x14ac:dyDescent="0.2">
      <c r="A177" s="69"/>
      <c r="B177" s="35" t="s">
        <v>120</v>
      </c>
      <c r="C177" s="66">
        <v>2</v>
      </c>
      <c r="D177" s="35" t="s">
        <v>118</v>
      </c>
      <c r="E177" s="36">
        <v>1</v>
      </c>
      <c r="F177" s="36" t="s">
        <v>26</v>
      </c>
      <c r="G177" s="179">
        <v>-5714121.3609322151</v>
      </c>
      <c r="H177" s="90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-864188.57860000012</v>
      </c>
      <c r="P177" s="91">
        <v>-864188.57860000012</v>
      </c>
      <c r="Q177" s="91">
        <v>-864188.57860000012</v>
      </c>
      <c r="R177" s="91">
        <v>-864188.57860000012</v>
      </c>
      <c r="S177" s="91">
        <v>-864188.57860000012</v>
      </c>
      <c r="T177" s="91">
        <v>-864188.57860000012</v>
      </c>
      <c r="U177" s="91">
        <v>-864188.57860000012</v>
      </c>
      <c r="V177" s="91">
        <v>-864188.57860000012</v>
      </c>
      <c r="W177" s="91">
        <v>-864188.57860000012</v>
      </c>
      <c r="X177" s="91">
        <v>-864188.57860000012</v>
      </c>
      <c r="Y177" s="91">
        <v>-864188.57860000012</v>
      </c>
      <c r="Z177" s="91">
        <v>-864188.57860000012</v>
      </c>
      <c r="AA177" s="91">
        <v>-864188.57860000012</v>
      </c>
    </row>
    <row r="178" spans="1:27" x14ac:dyDescent="0.2">
      <c r="A178" s="69"/>
      <c r="B178" s="35" t="s">
        <v>120</v>
      </c>
      <c r="C178" s="66">
        <v>2</v>
      </c>
      <c r="D178" s="35" t="s">
        <v>114</v>
      </c>
      <c r="E178" s="36">
        <v>1</v>
      </c>
      <c r="F178" s="36" t="s">
        <v>26</v>
      </c>
      <c r="G178" s="179">
        <v>-1850855.2604819851</v>
      </c>
      <c r="H178" s="90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-279918.44689999998</v>
      </c>
      <c r="P178" s="91">
        <v>-279918.44689999998</v>
      </c>
      <c r="Q178" s="91">
        <v>-279918.44689999998</v>
      </c>
      <c r="R178" s="91">
        <v>-279918.44689999998</v>
      </c>
      <c r="S178" s="91">
        <v>-279918.44689999998</v>
      </c>
      <c r="T178" s="91">
        <v>-279918.44689999998</v>
      </c>
      <c r="U178" s="91">
        <v>-279918.44689999998</v>
      </c>
      <c r="V178" s="91">
        <v>-279918.44689999998</v>
      </c>
      <c r="W178" s="91">
        <v>-279918.44689999998</v>
      </c>
      <c r="X178" s="91">
        <v>-279918.44689999998</v>
      </c>
      <c r="Y178" s="91">
        <v>-279918.44689999998</v>
      </c>
      <c r="Z178" s="91">
        <v>-279918.44689999998</v>
      </c>
      <c r="AA178" s="91">
        <v>-279918.44689999998</v>
      </c>
    </row>
    <row r="179" spans="1:27" x14ac:dyDescent="0.2">
      <c r="A179" s="69"/>
      <c r="B179" s="35" t="s">
        <v>161</v>
      </c>
      <c r="C179" s="66">
        <v>1</v>
      </c>
      <c r="D179" s="35" t="s">
        <v>109</v>
      </c>
      <c r="E179" s="36">
        <v>1</v>
      </c>
      <c r="F179" s="36" t="s">
        <v>26</v>
      </c>
      <c r="G179" s="179">
        <v>-797713.74277839845</v>
      </c>
      <c r="H179" s="90">
        <v>0</v>
      </c>
      <c r="I179" s="91">
        <v>0</v>
      </c>
      <c r="J179" s="91">
        <v>0</v>
      </c>
      <c r="K179" s="91">
        <v>-81721.797299999991</v>
      </c>
      <c r="L179" s="91">
        <v>-81721.797299999991</v>
      </c>
      <c r="M179" s="91">
        <v>-81721.797299999991</v>
      </c>
      <c r="N179" s="91">
        <v>-81721.797299999991</v>
      </c>
      <c r="O179" s="91">
        <v>-81721.797299999991</v>
      </c>
      <c r="P179" s="91">
        <v>-81721.797299999991</v>
      </c>
      <c r="Q179" s="91">
        <v>-81721.797299999991</v>
      </c>
      <c r="R179" s="91">
        <v>-81721.797299999991</v>
      </c>
      <c r="S179" s="91">
        <v>-81721.797299999991</v>
      </c>
      <c r="T179" s="91">
        <v>-81721.797299999991</v>
      </c>
      <c r="U179" s="91">
        <v>-81721.797299999991</v>
      </c>
      <c r="V179" s="91">
        <v>-81721.797299999991</v>
      </c>
      <c r="W179" s="91">
        <v>-81721.797299999991</v>
      </c>
      <c r="X179" s="91">
        <v>-81721.797299999991</v>
      </c>
      <c r="Y179" s="91">
        <v>-81721.797299999991</v>
      </c>
      <c r="Z179" s="91">
        <v>-81721.797299999991</v>
      </c>
      <c r="AA179" s="91">
        <v>-81721.797299999991</v>
      </c>
    </row>
    <row r="180" spans="1:27" x14ac:dyDescent="0.2">
      <c r="A180" s="69"/>
      <c r="B180" s="35" t="s">
        <v>161</v>
      </c>
      <c r="C180" s="66">
        <v>1</v>
      </c>
      <c r="D180" s="35" t="s">
        <v>191</v>
      </c>
      <c r="E180" s="36">
        <v>0</v>
      </c>
      <c r="F180" s="36" t="s">
        <v>26</v>
      </c>
      <c r="G180" s="43"/>
      <c r="H180" s="37" t="s">
        <v>190</v>
      </c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</row>
    <row r="181" spans="1:27" x14ac:dyDescent="0.2">
      <c r="A181" s="69"/>
      <c r="B181" s="35" t="s">
        <v>161</v>
      </c>
      <c r="C181" s="66">
        <v>2</v>
      </c>
      <c r="D181" s="35" t="s">
        <v>118</v>
      </c>
      <c r="E181" s="36">
        <v>1</v>
      </c>
      <c r="F181" s="36" t="s">
        <v>26</v>
      </c>
      <c r="G181" s="179">
        <v>-5714121.3609322151</v>
      </c>
      <c r="H181" s="90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-864188.57860000012</v>
      </c>
      <c r="P181" s="91">
        <v>-864188.57860000012</v>
      </c>
      <c r="Q181" s="91">
        <v>-864188.57860000012</v>
      </c>
      <c r="R181" s="91">
        <v>-864188.57860000012</v>
      </c>
      <c r="S181" s="91">
        <v>-864188.57860000012</v>
      </c>
      <c r="T181" s="91">
        <v>-864188.57860000012</v>
      </c>
      <c r="U181" s="91">
        <v>-864188.57860000012</v>
      </c>
      <c r="V181" s="91">
        <v>-864188.57860000012</v>
      </c>
      <c r="W181" s="91">
        <v>-864188.57860000012</v>
      </c>
      <c r="X181" s="91">
        <v>-864188.57860000012</v>
      </c>
      <c r="Y181" s="91">
        <v>-864188.57860000012</v>
      </c>
      <c r="Z181" s="91">
        <v>-864188.57860000012</v>
      </c>
      <c r="AA181" s="91">
        <v>-864188.57860000012</v>
      </c>
    </row>
    <row r="182" spans="1:27" x14ac:dyDescent="0.2">
      <c r="A182" s="69"/>
      <c r="B182" s="35" t="s">
        <v>161</v>
      </c>
      <c r="C182" s="66">
        <v>2</v>
      </c>
      <c r="D182" s="35" t="s">
        <v>114</v>
      </c>
      <c r="E182" s="36">
        <v>1</v>
      </c>
      <c r="F182" s="36" t="s">
        <v>26</v>
      </c>
      <c r="G182" s="179">
        <v>-1850855.2604819851</v>
      </c>
      <c r="H182" s="90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-279918.44689999998</v>
      </c>
      <c r="P182" s="91">
        <v>-279918.44689999998</v>
      </c>
      <c r="Q182" s="91">
        <v>-279918.44689999998</v>
      </c>
      <c r="R182" s="91">
        <v>-279918.44689999998</v>
      </c>
      <c r="S182" s="91">
        <v>-279918.44689999998</v>
      </c>
      <c r="T182" s="91">
        <v>-279918.44689999998</v>
      </c>
      <c r="U182" s="91">
        <v>-279918.44689999998</v>
      </c>
      <c r="V182" s="91">
        <v>-279918.44689999998</v>
      </c>
      <c r="W182" s="91">
        <v>-279918.44689999998</v>
      </c>
      <c r="X182" s="91">
        <v>-279918.44689999998</v>
      </c>
      <c r="Y182" s="91">
        <v>-279918.44689999998</v>
      </c>
      <c r="Z182" s="91">
        <v>-279918.44689999998</v>
      </c>
      <c r="AA182" s="91">
        <v>-279918.44689999998</v>
      </c>
    </row>
    <row r="183" spans="1:27" x14ac:dyDescent="0.2">
      <c r="A183" s="69"/>
      <c r="B183" s="35" t="s">
        <v>123</v>
      </c>
      <c r="C183" s="66"/>
      <c r="D183" s="35"/>
      <c r="E183" s="36"/>
      <c r="F183" s="36"/>
      <c r="G183" s="179"/>
      <c r="H183" s="90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</row>
    <row r="184" spans="1:27" x14ac:dyDescent="0.2">
      <c r="A184" s="69"/>
      <c r="B184" s="35" t="s">
        <v>99</v>
      </c>
      <c r="C184" s="66">
        <v>2</v>
      </c>
      <c r="D184" s="35" t="s">
        <v>111</v>
      </c>
      <c r="E184" s="36">
        <v>1</v>
      </c>
      <c r="F184" s="36" t="s">
        <v>26</v>
      </c>
      <c r="G184" s="179">
        <v>0</v>
      </c>
      <c r="H184" s="90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91">
        <v>0</v>
      </c>
      <c r="S184" s="91">
        <v>0</v>
      </c>
      <c r="T184" s="91">
        <v>0</v>
      </c>
      <c r="U184" s="91">
        <v>0</v>
      </c>
      <c r="V184" s="91">
        <v>0</v>
      </c>
      <c r="W184" s="91">
        <v>0</v>
      </c>
      <c r="X184" s="91">
        <v>0</v>
      </c>
      <c r="Y184" s="91">
        <v>0</v>
      </c>
      <c r="Z184" s="91">
        <v>0</v>
      </c>
      <c r="AA184" s="91">
        <v>0</v>
      </c>
    </row>
    <row r="185" spans="1:27" x14ac:dyDescent="0.2">
      <c r="A185" s="69"/>
      <c r="B185" s="35" t="s">
        <v>100</v>
      </c>
      <c r="C185" s="66">
        <v>1</v>
      </c>
      <c r="D185" s="35" t="s">
        <v>112</v>
      </c>
      <c r="E185" s="36">
        <v>1</v>
      </c>
      <c r="F185" s="36" t="s">
        <v>26</v>
      </c>
      <c r="G185" s="179">
        <v>0</v>
      </c>
      <c r="H185" s="90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1">
        <v>0</v>
      </c>
      <c r="S185" s="91">
        <v>0</v>
      </c>
      <c r="T185" s="91">
        <v>0</v>
      </c>
      <c r="U185" s="91">
        <v>0</v>
      </c>
      <c r="V185" s="91">
        <v>0</v>
      </c>
      <c r="W185" s="91">
        <v>0</v>
      </c>
      <c r="X185" s="91">
        <v>0</v>
      </c>
      <c r="Y185" s="91">
        <v>0</v>
      </c>
      <c r="Z185" s="91">
        <v>0</v>
      </c>
      <c r="AA185" s="91">
        <v>0</v>
      </c>
    </row>
    <row r="186" spans="1:27" x14ac:dyDescent="0.2">
      <c r="A186" s="69"/>
      <c r="B186" s="35" t="s">
        <v>101</v>
      </c>
      <c r="C186" s="66">
        <v>1</v>
      </c>
      <c r="D186" s="35" t="s">
        <v>113</v>
      </c>
      <c r="E186" s="36">
        <v>1</v>
      </c>
      <c r="F186" s="36" t="s">
        <v>26</v>
      </c>
      <c r="G186" s="179">
        <v>0</v>
      </c>
      <c r="H186" s="90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P186" s="91">
        <v>0</v>
      </c>
      <c r="Q186" s="91">
        <v>0</v>
      </c>
      <c r="R186" s="91">
        <v>0</v>
      </c>
      <c r="S186" s="91">
        <v>0</v>
      </c>
      <c r="T186" s="91">
        <v>0</v>
      </c>
      <c r="U186" s="91">
        <v>0</v>
      </c>
      <c r="V186" s="91">
        <v>0</v>
      </c>
      <c r="W186" s="91">
        <v>0</v>
      </c>
      <c r="X186" s="91">
        <v>0</v>
      </c>
      <c r="Y186" s="91">
        <v>0</v>
      </c>
      <c r="Z186" s="91">
        <v>0</v>
      </c>
      <c r="AA186" s="91">
        <v>0</v>
      </c>
    </row>
    <row r="187" spans="1:27" x14ac:dyDescent="0.2">
      <c r="A187" s="69"/>
      <c r="B187" s="35" t="s">
        <v>102</v>
      </c>
      <c r="C187" s="66">
        <v>1</v>
      </c>
      <c r="D187" s="35" t="s">
        <v>112</v>
      </c>
      <c r="E187" s="36">
        <v>1</v>
      </c>
      <c r="F187" s="36" t="s">
        <v>26</v>
      </c>
      <c r="G187" s="179">
        <v>0</v>
      </c>
      <c r="H187" s="90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P187" s="91">
        <v>0</v>
      </c>
      <c r="Q187" s="91">
        <v>0</v>
      </c>
      <c r="R187" s="91">
        <v>0</v>
      </c>
      <c r="S187" s="91">
        <v>0</v>
      </c>
      <c r="T187" s="91">
        <v>0</v>
      </c>
      <c r="U187" s="91">
        <v>0</v>
      </c>
      <c r="V187" s="91">
        <v>0</v>
      </c>
      <c r="W187" s="91">
        <v>0</v>
      </c>
      <c r="X187" s="91">
        <v>0</v>
      </c>
      <c r="Y187" s="91">
        <v>0</v>
      </c>
      <c r="Z187" s="91">
        <v>0</v>
      </c>
      <c r="AA187" s="91">
        <v>0</v>
      </c>
    </row>
    <row r="188" spans="1:27" x14ac:dyDescent="0.2">
      <c r="A188" s="69"/>
      <c r="B188" s="35" t="s">
        <v>102</v>
      </c>
      <c r="C188" s="66">
        <v>2</v>
      </c>
      <c r="D188" s="35" t="s">
        <v>116</v>
      </c>
      <c r="E188" s="36">
        <v>1</v>
      </c>
      <c r="F188" s="36" t="s">
        <v>26</v>
      </c>
      <c r="G188" s="179">
        <v>0</v>
      </c>
      <c r="H188" s="90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P188" s="91">
        <v>0</v>
      </c>
      <c r="Q188" s="91">
        <v>0</v>
      </c>
      <c r="R188" s="91">
        <v>0</v>
      </c>
      <c r="S188" s="91">
        <v>0</v>
      </c>
      <c r="T188" s="91">
        <v>0</v>
      </c>
      <c r="U188" s="91">
        <v>0</v>
      </c>
      <c r="V188" s="91">
        <v>0</v>
      </c>
      <c r="W188" s="91">
        <v>0</v>
      </c>
      <c r="X188" s="91">
        <v>0</v>
      </c>
      <c r="Y188" s="91">
        <v>0</v>
      </c>
      <c r="Z188" s="91">
        <v>0</v>
      </c>
      <c r="AA188" s="91">
        <v>0</v>
      </c>
    </row>
    <row r="189" spans="1:27" x14ac:dyDescent="0.2">
      <c r="A189" s="69"/>
      <c r="B189" s="35" t="s">
        <v>103</v>
      </c>
      <c r="C189" s="66">
        <v>1</v>
      </c>
      <c r="D189" s="35" t="s">
        <v>117</v>
      </c>
      <c r="E189" s="36">
        <v>1</v>
      </c>
      <c r="F189" s="36" t="s">
        <v>26</v>
      </c>
      <c r="G189" s="179">
        <v>0</v>
      </c>
      <c r="H189" s="90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P189" s="91">
        <v>0</v>
      </c>
      <c r="Q189" s="91">
        <v>0</v>
      </c>
      <c r="R189" s="91">
        <v>0</v>
      </c>
      <c r="S189" s="91">
        <v>0</v>
      </c>
      <c r="T189" s="91">
        <v>0</v>
      </c>
      <c r="U189" s="91">
        <v>0</v>
      </c>
      <c r="V189" s="91">
        <v>0</v>
      </c>
      <c r="W189" s="91">
        <v>0</v>
      </c>
      <c r="X189" s="91">
        <v>0</v>
      </c>
      <c r="Y189" s="91">
        <v>0</v>
      </c>
      <c r="Z189" s="91">
        <v>0</v>
      </c>
      <c r="AA189" s="91">
        <v>0</v>
      </c>
    </row>
    <row r="190" spans="1:27" x14ac:dyDescent="0.2">
      <c r="A190" s="69"/>
      <c r="B190" s="35" t="s">
        <v>106</v>
      </c>
      <c r="C190" s="66">
        <v>2</v>
      </c>
      <c r="D190" s="35" t="s">
        <v>116</v>
      </c>
      <c r="E190" s="36">
        <v>1</v>
      </c>
      <c r="F190" s="36" t="s">
        <v>26</v>
      </c>
      <c r="G190" s="179">
        <v>0</v>
      </c>
      <c r="H190" s="90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P190" s="91">
        <v>0</v>
      </c>
      <c r="Q190" s="91">
        <v>0</v>
      </c>
      <c r="R190" s="91">
        <v>0</v>
      </c>
      <c r="S190" s="91">
        <v>0</v>
      </c>
      <c r="T190" s="91">
        <v>0</v>
      </c>
      <c r="U190" s="91">
        <v>0</v>
      </c>
      <c r="V190" s="91">
        <v>0</v>
      </c>
      <c r="W190" s="91">
        <v>0</v>
      </c>
      <c r="X190" s="91">
        <v>0</v>
      </c>
      <c r="Y190" s="91">
        <v>0</v>
      </c>
      <c r="Z190" s="91">
        <v>0</v>
      </c>
      <c r="AA190" s="91">
        <v>0</v>
      </c>
    </row>
    <row r="191" spans="1:27" x14ac:dyDescent="0.2">
      <c r="A191" s="69"/>
      <c r="B191" s="35" t="s">
        <v>129</v>
      </c>
      <c r="C191" s="66"/>
      <c r="D191" s="35"/>
      <c r="E191" s="36"/>
      <c r="F191" s="36"/>
      <c r="G191" s="179"/>
      <c r="H191" s="90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</row>
    <row r="192" spans="1:27" x14ac:dyDescent="0.2">
      <c r="A192" s="69"/>
      <c r="B192" s="35" t="s">
        <v>99</v>
      </c>
      <c r="C192" s="66">
        <v>2</v>
      </c>
      <c r="D192" s="35" t="s">
        <v>111</v>
      </c>
      <c r="E192" s="36">
        <v>1</v>
      </c>
      <c r="F192" s="36" t="s">
        <v>26</v>
      </c>
      <c r="G192" s="179">
        <v>0</v>
      </c>
      <c r="H192" s="90">
        <v>0</v>
      </c>
      <c r="I192" s="91">
        <v>0</v>
      </c>
      <c r="J192" s="91">
        <v>0</v>
      </c>
      <c r="K192" s="91">
        <v>0</v>
      </c>
      <c r="L192" s="91">
        <v>0</v>
      </c>
      <c r="M192" s="91">
        <v>0</v>
      </c>
      <c r="N192" s="91">
        <v>0</v>
      </c>
      <c r="O192" s="91">
        <v>0</v>
      </c>
      <c r="P192" s="91">
        <v>0</v>
      </c>
      <c r="Q192" s="91">
        <v>0</v>
      </c>
      <c r="R192" s="91">
        <v>0</v>
      </c>
      <c r="S192" s="91">
        <v>0</v>
      </c>
      <c r="T192" s="91">
        <v>0</v>
      </c>
      <c r="U192" s="91">
        <v>0</v>
      </c>
      <c r="V192" s="91">
        <v>0</v>
      </c>
      <c r="W192" s="91">
        <v>0</v>
      </c>
      <c r="X192" s="91">
        <v>0</v>
      </c>
      <c r="Y192" s="91">
        <v>0</v>
      </c>
      <c r="Z192" s="91">
        <v>0</v>
      </c>
      <c r="AA192" s="91">
        <v>0</v>
      </c>
    </row>
    <row r="193" spans="1:27" x14ac:dyDescent="0.2">
      <c r="A193" s="69"/>
      <c r="B193" s="35" t="s">
        <v>100</v>
      </c>
      <c r="C193" s="66">
        <v>1</v>
      </c>
      <c r="D193" s="35" t="s">
        <v>112</v>
      </c>
      <c r="E193" s="36">
        <v>1</v>
      </c>
      <c r="F193" s="36" t="s">
        <v>26</v>
      </c>
      <c r="G193" s="179">
        <v>0</v>
      </c>
      <c r="H193" s="90">
        <v>0</v>
      </c>
      <c r="I193" s="91">
        <v>0</v>
      </c>
      <c r="J193" s="91">
        <v>0</v>
      </c>
      <c r="K193" s="91">
        <v>0</v>
      </c>
      <c r="L193" s="91">
        <v>0</v>
      </c>
      <c r="M193" s="91">
        <v>0</v>
      </c>
      <c r="N193" s="91">
        <v>0</v>
      </c>
      <c r="O193" s="91">
        <v>0</v>
      </c>
      <c r="P193" s="91">
        <v>0</v>
      </c>
      <c r="Q193" s="91">
        <v>0</v>
      </c>
      <c r="R193" s="91">
        <v>0</v>
      </c>
      <c r="S193" s="91">
        <v>0</v>
      </c>
      <c r="T193" s="91">
        <v>0</v>
      </c>
      <c r="U193" s="91">
        <v>0</v>
      </c>
      <c r="V193" s="91">
        <v>0</v>
      </c>
      <c r="W193" s="91">
        <v>0</v>
      </c>
      <c r="X193" s="91">
        <v>0</v>
      </c>
      <c r="Y193" s="91">
        <v>0</v>
      </c>
      <c r="Z193" s="91">
        <v>0</v>
      </c>
      <c r="AA193" s="91">
        <v>0</v>
      </c>
    </row>
    <row r="194" spans="1:27" x14ac:dyDescent="0.2">
      <c r="A194" s="69"/>
      <c r="B194" s="35" t="s">
        <v>101</v>
      </c>
      <c r="C194" s="66">
        <v>1</v>
      </c>
      <c r="D194" s="35" t="s">
        <v>113</v>
      </c>
      <c r="E194" s="36">
        <v>1</v>
      </c>
      <c r="F194" s="36" t="s">
        <v>26</v>
      </c>
      <c r="G194" s="179">
        <v>0</v>
      </c>
      <c r="H194" s="90">
        <v>0</v>
      </c>
      <c r="I194" s="91">
        <v>0</v>
      </c>
      <c r="J194" s="91">
        <v>0</v>
      </c>
      <c r="K194" s="91">
        <v>0</v>
      </c>
      <c r="L194" s="91">
        <v>0</v>
      </c>
      <c r="M194" s="91">
        <v>0</v>
      </c>
      <c r="N194" s="91">
        <v>0</v>
      </c>
      <c r="O194" s="91">
        <v>0</v>
      </c>
      <c r="P194" s="91">
        <v>0</v>
      </c>
      <c r="Q194" s="91">
        <v>0</v>
      </c>
      <c r="R194" s="91">
        <v>0</v>
      </c>
      <c r="S194" s="91">
        <v>0</v>
      </c>
      <c r="T194" s="91">
        <v>0</v>
      </c>
      <c r="U194" s="91">
        <v>0</v>
      </c>
      <c r="V194" s="91">
        <v>0</v>
      </c>
      <c r="W194" s="91">
        <v>0</v>
      </c>
      <c r="X194" s="91">
        <v>0</v>
      </c>
      <c r="Y194" s="91">
        <v>0</v>
      </c>
      <c r="Z194" s="91">
        <v>0</v>
      </c>
      <c r="AA194" s="91">
        <v>0</v>
      </c>
    </row>
    <row r="195" spans="1:27" x14ac:dyDescent="0.2">
      <c r="A195" s="69"/>
      <c r="B195" s="35" t="s">
        <v>102</v>
      </c>
      <c r="C195" s="66">
        <v>1</v>
      </c>
      <c r="D195" s="35" t="s">
        <v>112</v>
      </c>
      <c r="E195" s="36">
        <v>1</v>
      </c>
      <c r="F195" s="36" t="s">
        <v>26</v>
      </c>
      <c r="G195" s="179">
        <v>0</v>
      </c>
      <c r="H195" s="90">
        <v>0</v>
      </c>
      <c r="I195" s="91">
        <v>0</v>
      </c>
      <c r="J195" s="91">
        <v>0</v>
      </c>
      <c r="K195" s="91">
        <v>0</v>
      </c>
      <c r="L195" s="91">
        <v>0</v>
      </c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91">
        <v>0</v>
      </c>
      <c r="S195" s="91">
        <v>0</v>
      </c>
      <c r="T195" s="91">
        <v>0</v>
      </c>
      <c r="U195" s="91">
        <v>0</v>
      </c>
      <c r="V195" s="91">
        <v>0</v>
      </c>
      <c r="W195" s="91">
        <v>0</v>
      </c>
      <c r="X195" s="91">
        <v>0</v>
      </c>
      <c r="Y195" s="91">
        <v>0</v>
      </c>
      <c r="Z195" s="91">
        <v>0</v>
      </c>
      <c r="AA195" s="91">
        <v>0</v>
      </c>
    </row>
    <row r="196" spans="1:27" x14ac:dyDescent="0.2">
      <c r="A196" s="69"/>
      <c r="B196" s="35" t="s">
        <v>102</v>
      </c>
      <c r="C196" s="66">
        <v>2</v>
      </c>
      <c r="D196" s="35" t="s">
        <v>116</v>
      </c>
      <c r="E196" s="36">
        <v>1</v>
      </c>
      <c r="F196" s="36" t="s">
        <v>26</v>
      </c>
      <c r="G196" s="179">
        <v>0</v>
      </c>
      <c r="H196" s="90">
        <v>0</v>
      </c>
      <c r="I196" s="91">
        <v>0</v>
      </c>
      <c r="J196" s="91">
        <v>0</v>
      </c>
      <c r="K196" s="91">
        <v>0</v>
      </c>
      <c r="L196" s="91">
        <v>0</v>
      </c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91">
        <v>0</v>
      </c>
      <c r="S196" s="91">
        <v>0</v>
      </c>
      <c r="T196" s="91">
        <v>0</v>
      </c>
      <c r="U196" s="91">
        <v>0</v>
      </c>
      <c r="V196" s="91">
        <v>0</v>
      </c>
      <c r="W196" s="91">
        <v>0</v>
      </c>
      <c r="X196" s="91">
        <v>0</v>
      </c>
      <c r="Y196" s="91">
        <v>0</v>
      </c>
      <c r="Z196" s="91">
        <v>0</v>
      </c>
      <c r="AA196" s="91">
        <v>0</v>
      </c>
    </row>
    <row r="197" spans="1:27" x14ac:dyDescent="0.2">
      <c r="A197" s="69"/>
      <c r="B197" s="35" t="s">
        <v>103</v>
      </c>
      <c r="C197" s="66">
        <v>1</v>
      </c>
      <c r="D197" s="35" t="s">
        <v>117</v>
      </c>
      <c r="E197" s="36">
        <v>1</v>
      </c>
      <c r="F197" s="36" t="s">
        <v>26</v>
      </c>
      <c r="G197" s="179">
        <v>0</v>
      </c>
      <c r="H197" s="90">
        <v>0</v>
      </c>
      <c r="I197" s="91">
        <v>0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91">
        <v>0</v>
      </c>
      <c r="S197" s="91">
        <v>0</v>
      </c>
      <c r="T197" s="91">
        <v>0</v>
      </c>
      <c r="U197" s="91">
        <v>0</v>
      </c>
      <c r="V197" s="91">
        <v>0</v>
      </c>
      <c r="W197" s="91">
        <v>0</v>
      </c>
      <c r="X197" s="91">
        <v>0</v>
      </c>
      <c r="Y197" s="91">
        <v>0</v>
      </c>
      <c r="Z197" s="91">
        <v>0</v>
      </c>
      <c r="AA197" s="91">
        <v>0</v>
      </c>
    </row>
    <row r="198" spans="1:27" x14ac:dyDescent="0.2">
      <c r="A198" s="69"/>
      <c r="B198" s="35" t="s">
        <v>104</v>
      </c>
      <c r="C198" s="66">
        <v>1</v>
      </c>
      <c r="D198" s="35" t="s">
        <v>118</v>
      </c>
      <c r="E198" s="36">
        <v>1</v>
      </c>
      <c r="F198" s="36" t="s">
        <v>26</v>
      </c>
      <c r="G198" s="179">
        <v>0</v>
      </c>
      <c r="H198" s="90">
        <v>0</v>
      </c>
      <c r="I198" s="91">
        <v>0</v>
      </c>
      <c r="J198" s="91">
        <v>0</v>
      </c>
      <c r="K198" s="91">
        <v>0</v>
      </c>
      <c r="L198" s="91">
        <v>0</v>
      </c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91">
        <v>0</v>
      </c>
      <c r="S198" s="91">
        <v>0</v>
      </c>
      <c r="T198" s="91">
        <v>0</v>
      </c>
      <c r="U198" s="91">
        <v>0</v>
      </c>
      <c r="V198" s="91">
        <v>0</v>
      </c>
      <c r="W198" s="91">
        <v>0</v>
      </c>
      <c r="X198" s="91">
        <v>0</v>
      </c>
      <c r="Y198" s="91">
        <v>0</v>
      </c>
      <c r="Z198" s="91">
        <v>0</v>
      </c>
      <c r="AA198" s="91">
        <v>0</v>
      </c>
    </row>
    <row r="199" spans="1:27" x14ac:dyDescent="0.2">
      <c r="A199" s="69"/>
      <c r="B199" s="35" t="s">
        <v>105</v>
      </c>
      <c r="C199" s="66">
        <v>1</v>
      </c>
      <c r="D199" s="35" t="s">
        <v>118</v>
      </c>
      <c r="E199" s="36">
        <v>1</v>
      </c>
      <c r="F199" s="36" t="s">
        <v>26</v>
      </c>
      <c r="G199" s="179">
        <v>0</v>
      </c>
      <c r="H199" s="90">
        <v>0</v>
      </c>
      <c r="I199" s="91">
        <v>0</v>
      </c>
      <c r="J199" s="91">
        <v>0</v>
      </c>
      <c r="K199" s="91">
        <v>0</v>
      </c>
      <c r="L199" s="91">
        <v>0</v>
      </c>
      <c r="M199" s="91">
        <v>0</v>
      </c>
      <c r="N199" s="91">
        <v>0</v>
      </c>
      <c r="O199" s="91">
        <v>0</v>
      </c>
      <c r="P199" s="91">
        <v>0</v>
      </c>
      <c r="Q199" s="91">
        <v>0</v>
      </c>
      <c r="R199" s="91">
        <v>0</v>
      </c>
      <c r="S199" s="91">
        <v>0</v>
      </c>
      <c r="T199" s="91">
        <v>0</v>
      </c>
      <c r="U199" s="91">
        <v>0</v>
      </c>
      <c r="V199" s="91">
        <v>0</v>
      </c>
      <c r="W199" s="91">
        <v>0</v>
      </c>
      <c r="X199" s="91">
        <v>0</v>
      </c>
      <c r="Y199" s="91">
        <v>0</v>
      </c>
      <c r="Z199" s="91">
        <v>0</v>
      </c>
      <c r="AA199" s="91">
        <v>0</v>
      </c>
    </row>
    <row r="200" spans="1:27" x14ac:dyDescent="0.2">
      <c r="A200" s="69"/>
      <c r="B200" s="35" t="s">
        <v>106</v>
      </c>
      <c r="C200" s="66">
        <v>1</v>
      </c>
      <c r="D200" s="35" t="s">
        <v>118</v>
      </c>
      <c r="E200" s="36">
        <v>1</v>
      </c>
      <c r="F200" s="36" t="s">
        <v>26</v>
      </c>
      <c r="G200" s="179">
        <v>0</v>
      </c>
      <c r="H200" s="90">
        <v>0</v>
      </c>
      <c r="I200" s="91">
        <v>0</v>
      </c>
      <c r="J200" s="91">
        <v>0</v>
      </c>
      <c r="K200" s="91">
        <v>0</v>
      </c>
      <c r="L200" s="91">
        <v>0</v>
      </c>
      <c r="M200" s="91">
        <v>0</v>
      </c>
      <c r="N200" s="91">
        <v>0</v>
      </c>
      <c r="O200" s="91">
        <v>0</v>
      </c>
      <c r="P200" s="91">
        <v>0</v>
      </c>
      <c r="Q200" s="91">
        <v>0</v>
      </c>
      <c r="R200" s="91">
        <v>0</v>
      </c>
      <c r="S200" s="91">
        <v>0</v>
      </c>
      <c r="T200" s="91">
        <v>0</v>
      </c>
      <c r="U200" s="91">
        <v>0</v>
      </c>
      <c r="V200" s="91">
        <v>0</v>
      </c>
      <c r="W200" s="91">
        <v>0</v>
      </c>
      <c r="X200" s="91">
        <v>0</v>
      </c>
      <c r="Y200" s="91">
        <v>0</v>
      </c>
      <c r="Z200" s="91">
        <v>0</v>
      </c>
      <c r="AA200" s="91">
        <v>0</v>
      </c>
    </row>
    <row r="201" spans="1:27" x14ac:dyDescent="0.2">
      <c r="A201" s="69"/>
      <c r="B201" s="35" t="s">
        <v>106</v>
      </c>
      <c r="C201" s="66">
        <v>2</v>
      </c>
      <c r="D201" s="35" t="s">
        <v>116</v>
      </c>
      <c r="E201" s="36">
        <v>1</v>
      </c>
      <c r="F201" s="36" t="s">
        <v>26</v>
      </c>
      <c r="G201" s="179">
        <v>0</v>
      </c>
      <c r="H201" s="90">
        <v>0</v>
      </c>
      <c r="I201" s="91">
        <v>0</v>
      </c>
      <c r="J201" s="91">
        <v>0</v>
      </c>
      <c r="K201" s="91">
        <v>0</v>
      </c>
      <c r="L201" s="91">
        <v>0</v>
      </c>
      <c r="M201" s="91">
        <v>0</v>
      </c>
      <c r="N201" s="91">
        <v>0</v>
      </c>
      <c r="O201" s="91">
        <v>0</v>
      </c>
      <c r="P201" s="91">
        <v>0</v>
      </c>
      <c r="Q201" s="91">
        <v>0</v>
      </c>
      <c r="R201" s="91">
        <v>0</v>
      </c>
      <c r="S201" s="91">
        <v>0</v>
      </c>
      <c r="T201" s="91">
        <v>0</v>
      </c>
      <c r="U201" s="91">
        <v>0</v>
      </c>
      <c r="V201" s="91">
        <v>0</v>
      </c>
      <c r="W201" s="91">
        <v>0</v>
      </c>
      <c r="X201" s="91">
        <v>0</v>
      </c>
      <c r="Y201" s="91">
        <v>0</v>
      </c>
      <c r="Z201" s="91">
        <v>0</v>
      </c>
      <c r="AA201" s="91">
        <v>0</v>
      </c>
    </row>
    <row r="202" spans="1:27" x14ac:dyDescent="0.2">
      <c r="A202" s="69"/>
      <c r="B202" s="35" t="s">
        <v>119</v>
      </c>
      <c r="C202" s="66">
        <v>2</v>
      </c>
      <c r="D202" s="35" t="s">
        <v>118</v>
      </c>
      <c r="E202" s="36">
        <v>1</v>
      </c>
      <c r="F202" s="36" t="s">
        <v>26</v>
      </c>
      <c r="G202" s="179">
        <v>0</v>
      </c>
      <c r="H202" s="90">
        <v>0</v>
      </c>
      <c r="I202" s="91">
        <v>0</v>
      </c>
      <c r="J202" s="91">
        <v>0</v>
      </c>
      <c r="K202" s="91">
        <v>0</v>
      </c>
      <c r="L202" s="91">
        <v>0</v>
      </c>
      <c r="M202" s="91">
        <v>0</v>
      </c>
      <c r="N202" s="91">
        <v>0</v>
      </c>
      <c r="O202" s="91">
        <v>0</v>
      </c>
      <c r="P202" s="91">
        <v>0</v>
      </c>
      <c r="Q202" s="91">
        <v>0</v>
      </c>
      <c r="R202" s="91">
        <v>0</v>
      </c>
      <c r="S202" s="91">
        <v>0</v>
      </c>
      <c r="T202" s="91">
        <v>0</v>
      </c>
      <c r="U202" s="91">
        <v>0</v>
      </c>
      <c r="V202" s="91">
        <v>0</v>
      </c>
      <c r="W202" s="91">
        <v>0</v>
      </c>
      <c r="X202" s="91">
        <v>0</v>
      </c>
      <c r="Y202" s="91">
        <v>0</v>
      </c>
      <c r="Z202" s="91">
        <v>0</v>
      </c>
      <c r="AA202" s="91">
        <v>0</v>
      </c>
    </row>
    <row r="203" spans="1:27" x14ac:dyDescent="0.2">
      <c r="A203" s="69"/>
      <c r="B203" s="35" t="s">
        <v>120</v>
      </c>
      <c r="C203" s="66">
        <v>2</v>
      </c>
      <c r="D203" s="35" t="s">
        <v>118</v>
      </c>
      <c r="E203" s="36">
        <v>1</v>
      </c>
      <c r="F203" s="36" t="s">
        <v>26</v>
      </c>
      <c r="G203" s="179">
        <v>0</v>
      </c>
      <c r="H203" s="90">
        <v>0</v>
      </c>
      <c r="I203" s="91">
        <v>0</v>
      </c>
      <c r="J203" s="91">
        <v>0</v>
      </c>
      <c r="K203" s="91">
        <v>0</v>
      </c>
      <c r="L203" s="91">
        <v>0</v>
      </c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91">
        <v>0</v>
      </c>
      <c r="S203" s="91">
        <v>0</v>
      </c>
      <c r="T203" s="91">
        <v>0</v>
      </c>
      <c r="U203" s="91">
        <v>0</v>
      </c>
      <c r="V203" s="91">
        <v>0</v>
      </c>
      <c r="W203" s="91">
        <v>0</v>
      </c>
      <c r="X203" s="91">
        <v>0</v>
      </c>
      <c r="Y203" s="91">
        <v>0</v>
      </c>
      <c r="Z203" s="91">
        <v>0</v>
      </c>
      <c r="AA203" s="91">
        <v>0</v>
      </c>
    </row>
    <row r="204" spans="1:27" x14ac:dyDescent="0.2">
      <c r="A204" s="69"/>
      <c r="B204" s="35" t="s">
        <v>161</v>
      </c>
      <c r="C204" s="66">
        <v>2</v>
      </c>
      <c r="D204" s="35" t="s">
        <v>118</v>
      </c>
      <c r="E204" s="36">
        <v>1</v>
      </c>
      <c r="F204" s="36" t="s">
        <v>26</v>
      </c>
      <c r="G204" s="179">
        <v>0</v>
      </c>
      <c r="H204" s="90">
        <v>0</v>
      </c>
      <c r="I204" s="91">
        <v>0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0</v>
      </c>
      <c r="Q204" s="91">
        <v>0</v>
      </c>
      <c r="R204" s="91">
        <v>0</v>
      </c>
      <c r="S204" s="91">
        <v>0</v>
      </c>
      <c r="T204" s="91">
        <v>0</v>
      </c>
      <c r="U204" s="91">
        <v>0</v>
      </c>
      <c r="V204" s="91">
        <v>0</v>
      </c>
      <c r="W204" s="91">
        <v>0</v>
      </c>
      <c r="X204" s="91">
        <v>0</v>
      </c>
      <c r="Y204" s="91">
        <v>0</v>
      </c>
      <c r="Z204" s="91">
        <v>0</v>
      </c>
      <c r="AA204" s="91">
        <v>0</v>
      </c>
    </row>
    <row r="206" spans="1:27" ht="15" x14ac:dyDescent="0.25">
      <c r="B206" s="29" t="s">
        <v>53</v>
      </c>
      <c r="C206" s="29"/>
      <c r="D206" s="9"/>
      <c r="E206" s="9"/>
      <c r="F206" s="30"/>
      <c r="G206" s="42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" x14ac:dyDescent="0.25">
      <c r="B207" s="31" t="s">
        <v>25</v>
      </c>
      <c r="C207" s="31"/>
      <c r="D207" s="31"/>
      <c r="E207" s="31"/>
      <c r="F207" s="32" t="s">
        <v>17</v>
      </c>
      <c r="G207" s="33" t="s">
        <v>44</v>
      </c>
      <c r="H207" s="33">
        <v>2023</v>
      </c>
      <c r="I207" s="33">
        <v>2024</v>
      </c>
      <c r="J207" s="33">
        <v>2025</v>
      </c>
      <c r="K207" s="33">
        <v>2026</v>
      </c>
      <c r="L207" s="33">
        <v>2027</v>
      </c>
      <c r="M207" s="33">
        <v>2028</v>
      </c>
      <c r="N207" s="33">
        <v>2029</v>
      </c>
      <c r="O207" s="33">
        <v>2030</v>
      </c>
      <c r="P207" s="33">
        <v>2031</v>
      </c>
      <c r="Q207" s="33">
        <v>2032</v>
      </c>
      <c r="R207" s="33">
        <v>2033</v>
      </c>
      <c r="S207" s="33">
        <v>2034</v>
      </c>
      <c r="T207" s="33">
        <v>2035</v>
      </c>
      <c r="U207" s="33">
        <v>2036</v>
      </c>
      <c r="V207" s="33">
        <v>2037</v>
      </c>
      <c r="W207" s="33">
        <v>2038</v>
      </c>
      <c r="X207" s="33">
        <v>2039</v>
      </c>
      <c r="Y207" s="33">
        <v>2040</v>
      </c>
      <c r="Z207" s="33">
        <v>2041</v>
      </c>
      <c r="AA207" s="33">
        <v>2042</v>
      </c>
    </row>
    <row r="208" spans="1:27" x14ac:dyDescent="0.2">
      <c r="A208" s="61"/>
      <c r="B208" s="34" t="s">
        <v>98</v>
      </c>
      <c r="C208" s="34"/>
      <c r="D208" s="35"/>
      <c r="E208" s="35"/>
      <c r="F208" s="36" t="s">
        <v>26</v>
      </c>
      <c r="G208" s="43">
        <v>-22971329.573530879</v>
      </c>
      <c r="H208" s="37">
        <v>0</v>
      </c>
      <c r="I208" s="37">
        <v>0</v>
      </c>
      <c r="J208" s="37">
        <v>0</v>
      </c>
      <c r="K208" s="37">
        <v>-775550.20980000007</v>
      </c>
      <c r="L208" s="37">
        <v>-775550.20980000007</v>
      </c>
      <c r="M208" s="37">
        <v>-2262380.3668</v>
      </c>
      <c r="N208" s="37">
        <v>-2542298.8136999998</v>
      </c>
      <c r="O208" s="37">
        <v>-2738909.4483999996</v>
      </c>
      <c r="P208" s="37">
        <v>-2738909.4483999996</v>
      </c>
      <c r="Q208" s="37">
        <v>-2738909.4483999996</v>
      </c>
      <c r="R208" s="37">
        <v>-2738909.4483999996</v>
      </c>
      <c r="S208" s="37">
        <v>-2738909.4483999996</v>
      </c>
      <c r="T208" s="37">
        <v>-2738909.4483999996</v>
      </c>
      <c r="U208" s="37">
        <v>-2738909.4483999996</v>
      </c>
      <c r="V208" s="37">
        <v>-2738909.4483999996</v>
      </c>
      <c r="W208" s="37">
        <v>-2738909.4483999996</v>
      </c>
      <c r="X208" s="37">
        <v>-2738909.4483999996</v>
      </c>
      <c r="Y208" s="37">
        <v>-2738909.4483999996</v>
      </c>
      <c r="Z208" s="37">
        <v>-2738909.4483999996</v>
      </c>
      <c r="AA208" s="37">
        <v>-2738909.4483999996</v>
      </c>
    </row>
    <row r="209" spans="1:27" x14ac:dyDescent="0.2">
      <c r="A209" s="61"/>
      <c r="B209" s="34" t="s">
        <v>99</v>
      </c>
      <c r="C209" s="34"/>
      <c r="D209" s="35"/>
      <c r="E209" s="35"/>
      <c r="F209" s="36" t="s">
        <v>26</v>
      </c>
      <c r="G209" s="43">
        <v>-16840155.76107347</v>
      </c>
      <c r="H209" s="37">
        <v>0</v>
      </c>
      <c r="I209" s="37">
        <v>0</v>
      </c>
      <c r="J209" s="37">
        <v>0</v>
      </c>
      <c r="K209" s="37">
        <v>-775550.20980000007</v>
      </c>
      <c r="L209" s="37">
        <v>-1055468.6567000002</v>
      </c>
      <c r="M209" s="37">
        <v>-1055468.6567000002</v>
      </c>
      <c r="N209" s="37">
        <v>-1055468.6567000002</v>
      </c>
      <c r="O209" s="37">
        <v>-2080216.0844000001</v>
      </c>
      <c r="P209" s="37">
        <v>-2080216.0844000001</v>
      </c>
      <c r="Q209" s="37">
        <v>-2080216.0844000001</v>
      </c>
      <c r="R209" s="37">
        <v>-2080216.0844000001</v>
      </c>
      <c r="S209" s="37">
        <v>-2080216.0844000001</v>
      </c>
      <c r="T209" s="37">
        <v>-2080216.0844000001</v>
      </c>
      <c r="U209" s="37">
        <v>-2080216.0844000001</v>
      </c>
      <c r="V209" s="37">
        <v>-2080216.0844000001</v>
      </c>
      <c r="W209" s="37">
        <v>-2080216.0844000001</v>
      </c>
      <c r="X209" s="37">
        <v>-2080216.0844000001</v>
      </c>
      <c r="Y209" s="37">
        <v>-2080216.0844000001</v>
      </c>
      <c r="Z209" s="37">
        <v>-2080216.0844000001</v>
      </c>
      <c r="AA209" s="37">
        <v>-2080216.0844000001</v>
      </c>
    </row>
    <row r="210" spans="1:27" x14ac:dyDescent="0.2">
      <c r="A210" s="61"/>
      <c r="B210" s="34" t="s">
        <v>100</v>
      </c>
      <c r="C210" s="34"/>
      <c r="D210" s="35"/>
      <c r="E210" s="35"/>
      <c r="F210" s="36" t="s">
        <v>26</v>
      </c>
      <c r="G210" s="43">
        <v>-11653492.767903728</v>
      </c>
      <c r="H210" s="37">
        <v>0</v>
      </c>
      <c r="I210" s="37">
        <v>0</v>
      </c>
      <c r="J210" s="37">
        <v>0</v>
      </c>
      <c r="K210" s="37">
        <v>-81721.797299999991</v>
      </c>
      <c r="L210" s="37">
        <v>-81721.797299999991</v>
      </c>
      <c r="M210" s="37">
        <v>-591218.61940000008</v>
      </c>
      <c r="N210" s="37">
        <v>-1330934.115146887</v>
      </c>
      <c r="O210" s="37">
        <v>-1527544.7451468869</v>
      </c>
      <c r="P210" s="37">
        <v>-1527544.7451468869</v>
      </c>
      <c r="Q210" s="37">
        <v>-1527544.7451468869</v>
      </c>
      <c r="R210" s="37">
        <v>-1527544.7451468869</v>
      </c>
      <c r="S210" s="37">
        <v>-1527544.7451468869</v>
      </c>
      <c r="T210" s="37">
        <v>-1527544.7451468869</v>
      </c>
      <c r="U210" s="37">
        <v>-1527544.7451468869</v>
      </c>
      <c r="V210" s="37">
        <v>-1527544.7451468869</v>
      </c>
      <c r="W210" s="37">
        <v>-1527544.7451468869</v>
      </c>
      <c r="X210" s="37">
        <v>-1527544.7451468869</v>
      </c>
      <c r="Y210" s="37">
        <v>-1527544.7451468869</v>
      </c>
      <c r="Z210" s="37">
        <v>-1527544.7451468869</v>
      </c>
      <c r="AA210" s="37">
        <v>-1527544.7451468869</v>
      </c>
    </row>
    <row r="211" spans="1:27" x14ac:dyDescent="0.2">
      <c r="A211" s="61"/>
      <c r="B211" s="34" t="s">
        <v>101</v>
      </c>
      <c r="C211" s="34"/>
      <c r="D211" s="35"/>
      <c r="E211" s="35"/>
      <c r="F211" s="36" t="s">
        <v>26</v>
      </c>
      <c r="G211" s="43">
        <v>-8920108.6414653789</v>
      </c>
      <c r="H211" s="37">
        <v>0</v>
      </c>
      <c r="I211" s="37">
        <v>0</v>
      </c>
      <c r="J211" s="37">
        <v>0</v>
      </c>
      <c r="K211" s="37">
        <v>-81721.797299999991</v>
      </c>
      <c r="L211" s="37">
        <v>-81721.797299999991</v>
      </c>
      <c r="M211" s="37">
        <v>-361640.24419999996</v>
      </c>
      <c r="N211" s="37">
        <v>-982345.15790000011</v>
      </c>
      <c r="O211" s="37">
        <v>-1178955.7879000001</v>
      </c>
      <c r="P211" s="37">
        <v>-1178955.7879000001</v>
      </c>
      <c r="Q211" s="37">
        <v>-1178955.7879000001</v>
      </c>
      <c r="R211" s="37">
        <v>-1178955.7879000001</v>
      </c>
      <c r="S211" s="37">
        <v>-1178955.7879000001</v>
      </c>
      <c r="T211" s="37">
        <v>-1178955.7879000001</v>
      </c>
      <c r="U211" s="37">
        <v>-1178955.7879000001</v>
      </c>
      <c r="V211" s="37">
        <v>-1178955.7879000001</v>
      </c>
      <c r="W211" s="37">
        <v>-1178955.7879000001</v>
      </c>
      <c r="X211" s="37">
        <v>-1178955.7879000001</v>
      </c>
      <c r="Y211" s="37">
        <v>-1178955.7879000001</v>
      </c>
      <c r="Z211" s="37">
        <v>-1178955.7879000001</v>
      </c>
      <c r="AA211" s="37">
        <v>-1178955.7879000001</v>
      </c>
    </row>
    <row r="212" spans="1:27" x14ac:dyDescent="0.2">
      <c r="A212" s="61"/>
      <c r="B212" s="34" t="s">
        <v>102</v>
      </c>
      <c r="C212" s="34"/>
      <c r="D212" s="35"/>
      <c r="E212" s="35"/>
      <c r="F212" s="36" t="s">
        <v>26</v>
      </c>
      <c r="G212" s="43">
        <v>-12737148.817441732</v>
      </c>
      <c r="H212" s="37">
        <v>0</v>
      </c>
      <c r="I212" s="37">
        <v>0</v>
      </c>
      <c r="J212" s="37">
        <v>0</v>
      </c>
      <c r="K212" s="37">
        <v>-81721.797299999991</v>
      </c>
      <c r="L212" s="37">
        <v>-81721.797299999991</v>
      </c>
      <c r="M212" s="37">
        <v>-591218.61940000008</v>
      </c>
      <c r="N212" s="37">
        <v>-1051015.6682468872</v>
      </c>
      <c r="O212" s="37">
        <v>-1722136.6629468873</v>
      </c>
      <c r="P212" s="37">
        <v>-1722136.6629468873</v>
      </c>
      <c r="Q212" s="37">
        <v>-1722136.6629468873</v>
      </c>
      <c r="R212" s="37">
        <v>-1722136.6629468873</v>
      </c>
      <c r="S212" s="37">
        <v>-1722136.6629468873</v>
      </c>
      <c r="T212" s="37">
        <v>-1722136.6629468873</v>
      </c>
      <c r="U212" s="37">
        <v>-1722136.6629468873</v>
      </c>
      <c r="V212" s="37">
        <v>-1722136.6629468873</v>
      </c>
      <c r="W212" s="37">
        <v>-1722136.6629468873</v>
      </c>
      <c r="X212" s="37">
        <v>-1722136.6629468873</v>
      </c>
      <c r="Y212" s="37">
        <v>-1722136.6629468873</v>
      </c>
      <c r="Z212" s="37">
        <v>-1722136.6629468873</v>
      </c>
      <c r="AA212" s="37">
        <v>-1722136.6629468873</v>
      </c>
    </row>
    <row r="213" spans="1:27" x14ac:dyDescent="0.2">
      <c r="A213" s="61"/>
      <c r="B213" s="34" t="s">
        <v>103</v>
      </c>
      <c r="C213" s="34"/>
      <c r="D213" s="35"/>
      <c r="E213" s="35"/>
      <c r="F213" s="36" t="s">
        <v>26</v>
      </c>
      <c r="G213" s="43">
        <v>-17802735.372440591</v>
      </c>
      <c r="H213" s="37">
        <v>0</v>
      </c>
      <c r="I213" s="37">
        <v>0</v>
      </c>
      <c r="J213" s="37">
        <v>0</v>
      </c>
      <c r="K213" s="37">
        <v>-81721.797299999991</v>
      </c>
      <c r="L213" s="37">
        <v>-81721.797299999991</v>
      </c>
      <c r="M213" s="37">
        <v>-871137.06630000006</v>
      </c>
      <c r="N213" s="37">
        <v>-2139816.3380999998</v>
      </c>
      <c r="O213" s="37">
        <v>-2336426.9680999997</v>
      </c>
      <c r="P213" s="37">
        <v>-2336426.9680999997</v>
      </c>
      <c r="Q213" s="37">
        <v>-2336426.9680999997</v>
      </c>
      <c r="R213" s="37">
        <v>-2336426.9680999997</v>
      </c>
      <c r="S213" s="37">
        <v>-2336426.9680999997</v>
      </c>
      <c r="T213" s="37">
        <v>-2336426.9680999997</v>
      </c>
      <c r="U213" s="37">
        <v>-2336426.9680999997</v>
      </c>
      <c r="V213" s="37">
        <v>-2336426.9680999997</v>
      </c>
      <c r="W213" s="37">
        <v>-2336426.9680999997</v>
      </c>
      <c r="X213" s="37">
        <v>-2336426.9680999997</v>
      </c>
      <c r="Y213" s="37">
        <v>-2336426.9680999997</v>
      </c>
      <c r="Z213" s="37">
        <v>-2336426.9680999997</v>
      </c>
      <c r="AA213" s="37">
        <v>-2336426.9680999997</v>
      </c>
    </row>
    <row r="214" spans="1:27" x14ac:dyDescent="0.2">
      <c r="A214" s="61"/>
      <c r="B214" s="34" t="s">
        <v>104</v>
      </c>
      <c r="C214" s="34"/>
      <c r="D214" s="35"/>
      <c r="E214" s="35"/>
      <c r="F214" s="36" t="s">
        <v>26</v>
      </c>
      <c r="G214" s="43">
        <v>-12801400.809172116</v>
      </c>
      <c r="H214" s="37">
        <v>0</v>
      </c>
      <c r="I214" s="37">
        <v>0</v>
      </c>
      <c r="J214" s="37">
        <v>0</v>
      </c>
      <c r="K214" s="37">
        <v>-945910.3759000001</v>
      </c>
      <c r="L214" s="37">
        <v>-945910.3759000001</v>
      </c>
      <c r="M214" s="37">
        <v>-1225828.8228000002</v>
      </c>
      <c r="N214" s="37">
        <v>-1225828.8228000002</v>
      </c>
      <c r="O214" s="37">
        <v>-1422439.4528000001</v>
      </c>
      <c r="P214" s="37">
        <v>-1422439.4528000001</v>
      </c>
      <c r="Q214" s="37">
        <v>-1422439.4528000001</v>
      </c>
      <c r="R214" s="37">
        <v>-1422439.4528000001</v>
      </c>
      <c r="S214" s="37">
        <v>-1422439.4528000001</v>
      </c>
      <c r="T214" s="37">
        <v>-1422439.4528000001</v>
      </c>
      <c r="U214" s="37">
        <v>-1422439.4528000001</v>
      </c>
      <c r="V214" s="37">
        <v>-1422439.4528000001</v>
      </c>
      <c r="W214" s="37">
        <v>-1422439.4528000001</v>
      </c>
      <c r="X214" s="37">
        <v>-1422439.4528000001</v>
      </c>
      <c r="Y214" s="37">
        <v>-1422439.4528000001</v>
      </c>
      <c r="Z214" s="37">
        <v>-1422439.4528000001</v>
      </c>
      <c r="AA214" s="37">
        <v>-1422439.4528000001</v>
      </c>
    </row>
    <row r="215" spans="1:27" x14ac:dyDescent="0.2">
      <c r="A215" s="61"/>
      <c r="B215" s="34" t="s">
        <v>105</v>
      </c>
      <c r="C215" s="34"/>
      <c r="D215" s="35"/>
      <c r="E215" s="35"/>
      <c r="F215" s="36" t="s">
        <v>26</v>
      </c>
      <c r="G215" s="43"/>
      <c r="H215" s="90" t="s">
        <v>190</v>
      </c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x14ac:dyDescent="0.2">
      <c r="A216" s="61"/>
      <c r="B216" s="34" t="s">
        <v>106</v>
      </c>
      <c r="C216" s="34"/>
      <c r="D216" s="35"/>
      <c r="E216" s="35"/>
      <c r="F216" s="36" t="s">
        <v>26</v>
      </c>
      <c r="G216" s="43">
        <v>-13670881.638713118</v>
      </c>
      <c r="H216" s="37">
        <v>0</v>
      </c>
      <c r="I216" s="37">
        <v>0</v>
      </c>
      <c r="J216" s="37">
        <v>0</v>
      </c>
      <c r="K216" s="37">
        <v>-945910.3759000001</v>
      </c>
      <c r="L216" s="37">
        <v>-945910.3759000001</v>
      </c>
      <c r="M216" s="37">
        <v>-945910.3759000001</v>
      </c>
      <c r="N216" s="37">
        <v>-945910.3759000001</v>
      </c>
      <c r="O216" s="37">
        <v>-1617031.3706</v>
      </c>
      <c r="P216" s="37">
        <v>-1617031.3706</v>
      </c>
      <c r="Q216" s="37">
        <v>-1617031.3706</v>
      </c>
      <c r="R216" s="37">
        <v>-1617031.3706</v>
      </c>
      <c r="S216" s="37">
        <v>-1617031.3706</v>
      </c>
      <c r="T216" s="37">
        <v>-1617031.3706</v>
      </c>
      <c r="U216" s="37">
        <v>-1617031.3706</v>
      </c>
      <c r="V216" s="37">
        <v>-1617031.3706</v>
      </c>
      <c r="W216" s="37">
        <v>-1617031.3706</v>
      </c>
      <c r="X216" s="37">
        <v>-1617031.3706</v>
      </c>
      <c r="Y216" s="37">
        <v>-1617031.3706</v>
      </c>
      <c r="Z216" s="37">
        <v>-1617031.3706</v>
      </c>
      <c r="AA216" s="37">
        <v>-1617031.3706</v>
      </c>
    </row>
    <row r="217" spans="1:27" x14ac:dyDescent="0.2">
      <c r="A217" s="61"/>
      <c r="B217" s="34" t="s">
        <v>119</v>
      </c>
      <c r="C217" s="34"/>
      <c r="D217" s="35"/>
      <c r="E217" s="35"/>
      <c r="F217" s="36" t="s">
        <v>26</v>
      </c>
      <c r="G217" s="43"/>
      <c r="H217" s="90" t="s">
        <v>190</v>
      </c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x14ac:dyDescent="0.2">
      <c r="A218" s="61"/>
      <c r="B218" s="34" t="s">
        <v>120</v>
      </c>
      <c r="C218" s="34"/>
      <c r="D218" s="35"/>
      <c r="E218" s="35"/>
      <c r="F218" s="36" t="s">
        <v>26</v>
      </c>
      <c r="G218" s="43"/>
      <c r="H218" s="90" t="s">
        <v>190</v>
      </c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x14ac:dyDescent="0.2">
      <c r="A219" s="61"/>
      <c r="B219" s="131" t="s">
        <v>161</v>
      </c>
      <c r="C219" s="34"/>
      <c r="D219" s="35"/>
      <c r="E219" s="35"/>
      <c r="F219" s="36" t="s">
        <v>26</v>
      </c>
      <c r="G219" s="43"/>
      <c r="H219" s="90" t="s">
        <v>190</v>
      </c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1" spans="1:27" ht="15" x14ac:dyDescent="0.25">
      <c r="B221" s="139" t="s">
        <v>27</v>
      </c>
      <c r="C221" s="29"/>
      <c r="D221" s="9"/>
      <c r="E221" s="9"/>
      <c r="F221" s="30"/>
      <c r="G221" s="42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" x14ac:dyDescent="0.25">
      <c r="B222" s="31" t="s">
        <v>25</v>
      </c>
      <c r="C222" s="31"/>
      <c r="D222" s="31"/>
      <c r="E222" s="31"/>
      <c r="F222" s="32" t="s">
        <v>17</v>
      </c>
      <c r="G222" s="33" t="s">
        <v>44</v>
      </c>
      <c r="H222" s="33">
        <v>2023</v>
      </c>
      <c r="I222" s="33">
        <v>2024</v>
      </c>
      <c r="J222" s="33">
        <v>2025</v>
      </c>
      <c r="K222" s="33">
        <v>2026</v>
      </c>
      <c r="L222" s="33">
        <v>2027</v>
      </c>
      <c r="M222" s="33">
        <v>2028</v>
      </c>
      <c r="N222" s="33">
        <v>2029</v>
      </c>
      <c r="O222" s="33">
        <v>2030</v>
      </c>
      <c r="P222" s="33">
        <v>2031</v>
      </c>
      <c r="Q222" s="33">
        <v>2032</v>
      </c>
      <c r="R222" s="33">
        <v>2033</v>
      </c>
      <c r="S222" s="33">
        <v>2034</v>
      </c>
      <c r="T222" s="33">
        <v>2035</v>
      </c>
      <c r="U222" s="33">
        <v>2036</v>
      </c>
      <c r="V222" s="33">
        <v>2037</v>
      </c>
      <c r="W222" s="33">
        <v>2038</v>
      </c>
      <c r="X222" s="33">
        <v>2039</v>
      </c>
      <c r="Y222" s="33">
        <v>2040</v>
      </c>
      <c r="Z222" s="33">
        <v>2041</v>
      </c>
      <c r="AA222" s="33">
        <v>2042</v>
      </c>
    </row>
    <row r="223" spans="1:27" x14ac:dyDescent="0.2">
      <c r="B223" s="34" t="s">
        <v>98</v>
      </c>
      <c r="C223" s="34"/>
      <c r="D223" s="35"/>
      <c r="E223" s="35"/>
      <c r="F223" s="36" t="s">
        <v>26</v>
      </c>
      <c r="G223" s="43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</row>
    <row r="224" spans="1:27" x14ac:dyDescent="0.2">
      <c r="B224" s="34" t="s">
        <v>99</v>
      </c>
      <c r="C224" s="34"/>
      <c r="D224" s="35"/>
      <c r="E224" s="35"/>
      <c r="F224" s="36" t="s">
        <v>26</v>
      </c>
      <c r="G224" s="43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</row>
    <row r="225" spans="2:27" x14ac:dyDescent="0.2">
      <c r="B225" s="34" t="s">
        <v>100</v>
      </c>
      <c r="C225" s="34"/>
      <c r="D225" s="35"/>
      <c r="E225" s="35"/>
      <c r="F225" s="36" t="s">
        <v>26</v>
      </c>
      <c r="G225" s="43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</row>
    <row r="226" spans="2:27" x14ac:dyDescent="0.2">
      <c r="B226" s="34" t="s">
        <v>101</v>
      </c>
      <c r="C226" s="34"/>
      <c r="D226" s="35"/>
      <c r="E226" s="35"/>
      <c r="F226" s="36" t="s">
        <v>26</v>
      </c>
      <c r="G226" s="43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</row>
    <row r="227" spans="2:27" x14ac:dyDescent="0.2">
      <c r="B227" s="34" t="s">
        <v>102</v>
      </c>
      <c r="C227" s="34"/>
      <c r="D227" s="35"/>
      <c r="E227" s="35"/>
      <c r="F227" s="36" t="s">
        <v>26</v>
      </c>
      <c r="G227" s="43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</row>
    <row r="228" spans="2:27" x14ac:dyDescent="0.2">
      <c r="B228" s="34" t="s">
        <v>103</v>
      </c>
      <c r="C228" s="34"/>
      <c r="D228" s="35"/>
      <c r="E228" s="35"/>
      <c r="F228" s="36" t="s">
        <v>26</v>
      </c>
      <c r="G228" s="43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</row>
    <row r="229" spans="2:27" x14ac:dyDescent="0.2">
      <c r="B229" s="34" t="s">
        <v>104</v>
      </c>
      <c r="C229" s="34"/>
      <c r="D229" s="35"/>
      <c r="E229" s="35"/>
      <c r="F229" s="36" t="s">
        <v>26</v>
      </c>
      <c r="G229" s="43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</row>
    <row r="230" spans="2:27" x14ac:dyDescent="0.2">
      <c r="B230" s="34" t="s">
        <v>105</v>
      </c>
      <c r="C230" s="34"/>
      <c r="D230" s="35"/>
      <c r="E230" s="35"/>
      <c r="F230" s="36" t="s">
        <v>26</v>
      </c>
      <c r="G230" s="43"/>
      <c r="H230" s="90" t="s">
        <v>190</v>
      </c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2:27" x14ac:dyDescent="0.2">
      <c r="B231" s="34" t="s">
        <v>106</v>
      </c>
      <c r="C231" s="34"/>
      <c r="D231" s="35"/>
      <c r="E231" s="35"/>
      <c r="F231" s="36" t="s">
        <v>26</v>
      </c>
      <c r="G231" s="43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</row>
    <row r="232" spans="2:27" x14ac:dyDescent="0.2">
      <c r="B232" s="34" t="s">
        <v>119</v>
      </c>
      <c r="C232" s="34"/>
      <c r="D232" s="35"/>
      <c r="E232" s="35"/>
      <c r="F232" s="36" t="s">
        <v>26</v>
      </c>
      <c r="G232" s="43"/>
      <c r="H232" s="90" t="s">
        <v>190</v>
      </c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2:27" x14ac:dyDescent="0.2">
      <c r="B233" s="34" t="s">
        <v>120</v>
      </c>
      <c r="C233" s="34"/>
      <c r="D233" s="35"/>
      <c r="E233" s="35"/>
      <c r="F233" s="36" t="s">
        <v>26</v>
      </c>
      <c r="G233" s="43"/>
      <c r="H233" s="90" t="s">
        <v>190</v>
      </c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2:27" x14ac:dyDescent="0.2">
      <c r="B234" s="131" t="s">
        <v>161</v>
      </c>
      <c r="C234" s="34"/>
      <c r="D234" s="35"/>
      <c r="E234" s="35"/>
      <c r="F234" s="36" t="s">
        <v>26</v>
      </c>
      <c r="G234" s="43"/>
      <c r="H234" s="90" t="s">
        <v>190</v>
      </c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6" spans="2:27" ht="15" x14ac:dyDescent="0.25">
      <c r="B236" s="29" t="s">
        <v>52</v>
      </c>
      <c r="C236" s="29"/>
      <c r="D236" s="9"/>
      <c r="E236" s="9"/>
      <c r="F236" s="30"/>
      <c r="G236" s="42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2:27" ht="15" x14ac:dyDescent="0.25">
      <c r="B237" s="31" t="s">
        <v>25</v>
      </c>
      <c r="C237" s="31"/>
      <c r="D237" s="31"/>
      <c r="E237" s="31"/>
      <c r="F237" s="32" t="s">
        <v>17</v>
      </c>
      <c r="G237" s="33" t="s">
        <v>44</v>
      </c>
      <c r="H237" s="33">
        <v>2023</v>
      </c>
      <c r="I237" s="33">
        <v>2024</v>
      </c>
      <c r="J237" s="33">
        <v>2025</v>
      </c>
      <c r="K237" s="33">
        <v>2026</v>
      </c>
      <c r="L237" s="33">
        <v>2027</v>
      </c>
      <c r="M237" s="33">
        <v>2028</v>
      </c>
      <c r="N237" s="33">
        <v>2029</v>
      </c>
      <c r="O237" s="33">
        <v>2030</v>
      </c>
      <c r="P237" s="33">
        <v>2031</v>
      </c>
      <c r="Q237" s="33">
        <v>2032</v>
      </c>
      <c r="R237" s="33">
        <v>2033</v>
      </c>
      <c r="S237" s="33">
        <v>2034</v>
      </c>
      <c r="T237" s="33">
        <v>2035</v>
      </c>
      <c r="U237" s="33">
        <v>2036</v>
      </c>
      <c r="V237" s="33">
        <v>2037</v>
      </c>
      <c r="W237" s="33">
        <v>2038</v>
      </c>
      <c r="X237" s="33">
        <v>2039</v>
      </c>
      <c r="Y237" s="33">
        <v>2040</v>
      </c>
      <c r="Z237" s="33">
        <v>2041</v>
      </c>
      <c r="AA237" s="33">
        <v>2042</v>
      </c>
    </row>
    <row r="238" spans="2:27" x14ac:dyDescent="0.2">
      <c r="B238" s="34" t="s">
        <v>98</v>
      </c>
      <c r="C238" s="34"/>
      <c r="D238" s="35"/>
      <c r="E238" s="35"/>
      <c r="F238" s="36" t="s">
        <v>26</v>
      </c>
      <c r="G238" s="43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</row>
    <row r="239" spans="2:27" x14ac:dyDescent="0.2">
      <c r="B239" s="34" t="s">
        <v>99</v>
      </c>
      <c r="C239" s="34"/>
      <c r="D239" s="35"/>
      <c r="E239" s="35"/>
      <c r="F239" s="36" t="s">
        <v>26</v>
      </c>
      <c r="G239" s="43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</row>
    <row r="240" spans="2:27" x14ac:dyDescent="0.2">
      <c r="B240" s="34" t="s">
        <v>100</v>
      </c>
      <c r="C240" s="34"/>
      <c r="D240" s="35"/>
      <c r="E240" s="35"/>
      <c r="F240" s="36" t="s">
        <v>26</v>
      </c>
      <c r="G240" s="43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</row>
    <row r="241" spans="1:27" x14ac:dyDescent="0.2">
      <c r="B241" s="34" t="s">
        <v>101</v>
      </c>
      <c r="C241" s="34"/>
      <c r="D241" s="35"/>
      <c r="E241" s="35"/>
      <c r="F241" s="36" t="s">
        <v>26</v>
      </c>
      <c r="G241" s="43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</row>
    <row r="242" spans="1:27" x14ac:dyDescent="0.2">
      <c r="B242" s="34" t="s">
        <v>102</v>
      </c>
      <c r="C242" s="34"/>
      <c r="D242" s="35"/>
      <c r="E242" s="35"/>
      <c r="F242" s="36" t="s">
        <v>26</v>
      </c>
      <c r="G242" s="43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</row>
    <row r="243" spans="1:27" x14ac:dyDescent="0.2">
      <c r="B243" s="34" t="s">
        <v>103</v>
      </c>
      <c r="C243" s="34"/>
      <c r="D243" s="35"/>
      <c r="E243" s="35"/>
      <c r="F243" s="36" t="s">
        <v>26</v>
      </c>
      <c r="G243" s="43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</row>
    <row r="244" spans="1:27" x14ac:dyDescent="0.2">
      <c r="B244" s="34" t="s">
        <v>104</v>
      </c>
      <c r="C244" s="34"/>
      <c r="D244" s="35"/>
      <c r="E244" s="35"/>
      <c r="F244" s="36" t="s">
        <v>26</v>
      </c>
      <c r="G244" s="43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</row>
    <row r="245" spans="1:27" x14ac:dyDescent="0.2">
      <c r="B245" s="34" t="s">
        <v>105</v>
      </c>
      <c r="C245" s="34"/>
      <c r="D245" s="35"/>
      <c r="E245" s="35"/>
      <c r="F245" s="36" t="s">
        <v>26</v>
      </c>
      <c r="G245" s="43"/>
      <c r="H245" s="90" t="s">
        <v>190</v>
      </c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x14ac:dyDescent="0.2">
      <c r="B246" s="34" t="s">
        <v>106</v>
      </c>
      <c r="C246" s="34"/>
      <c r="D246" s="35"/>
      <c r="E246" s="35"/>
      <c r="F246" s="36" t="s">
        <v>26</v>
      </c>
      <c r="G246" s="43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</row>
    <row r="247" spans="1:27" x14ac:dyDescent="0.2">
      <c r="B247" s="34" t="s">
        <v>119</v>
      </c>
      <c r="C247" s="34"/>
      <c r="D247" s="35"/>
      <c r="E247" s="35"/>
      <c r="F247" s="36" t="s">
        <v>26</v>
      </c>
      <c r="G247" s="43"/>
      <c r="H247" s="90" t="s">
        <v>190</v>
      </c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x14ac:dyDescent="0.2">
      <c r="B248" s="34" t="s">
        <v>120</v>
      </c>
      <c r="C248" s="34"/>
      <c r="D248" s="35"/>
      <c r="E248" s="35"/>
      <c r="F248" s="36" t="s">
        <v>26</v>
      </c>
      <c r="G248" s="43"/>
      <c r="H248" s="90" t="s">
        <v>190</v>
      </c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x14ac:dyDescent="0.2">
      <c r="B249" s="131" t="s">
        <v>161</v>
      </c>
      <c r="C249" s="34"/>
      <c r="D249" s="35"/>
      <c r="E249" s="35"/>
      <c r="F249" s="36" t="s">
        <v>26</v>
      </c>
      <c r="G249" s="43"/>
      <c r="H249" s="90" t="s">
        <v>190</v>
      </c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2" spans="1:27" ht="15" x14ac:dyDescent="0.25">
      <c r="B252" s="29" t="s">
        <v>4</v>
      </c>
      <c r="C252" s="29"/>
      <c r="D252" s="9"/>
      <c r="E252" s="9"/>
      <c r="F252" s="30"/>
      <c r="G252" s="42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" x14ac:dyDescent="0.25">
      <c r="B253" s="31" t="s">
        <v>25</v>
      </c>
      <c r="C253" s="31"/>
      <c r="D253" s="31"/>
      <c r="E253" s="31"/>
      <c r="F253" s="32" t="s">
        <v>17</v>
      </c>
      <c r="G253" s="33" t="s">
        <v>44</v>
      </c>
      <c r="H253" s="33">
        <v>2023</v>
      </c>
      <c r="I253" s="33">
        <v>2024</v>
      </c>
      <c r="J253" s="33">
        <v>2025</v>
      </c>
      <c r="K253" s="33">
        <v>2026</v>
      </c>
      <c r="L253" s="33">
        <v>2027</v>
      </c>
      <c r="M253" s="33">
        <v>2028</v>
      </c>
      <c r="N253" s="33">
        <v>2029</v>
      </c>
      <c r="O253" s="33">
        <v>2030</v>
      </c>
      <c r="P253" s="33">
        <v>2031</v>
      </c>
      <c r="Q253" s="33">
        <v>2032</v>
      </c>
      <c r="R253" s="33">
        <v>2033</v>
      </c>
      <c r="S253" s="33">
        <v>2034</v>
      </c>
      <c r="T253" s="33">
        <v>2035</v>
      </c>
      <c r="U253" s="33">
        <v>2036</v>
      </c>
      <c r="V253" s="33">
        <v>2037</v>
      </c>
      <c r="W253" s="33">
        <v>2038</v>
      </c>
      <c r="X253" s="33">
        <v>2039</v>
      </c>
      <c r="Y253" s="33">
        <v>2040</v>
      </c>
      <c r="Z253" s="33">
        <v>2041</v>
      </c>
      <c r="AA253" s="33">
        <v>2042</v>
      </c>
    </row>
    <row r="254" spans="1:27" x14ac:dyDescent="0.2">
      <c r="A254" s="61"/>
      <c r="B254" s="34" t="s">
        <v>98</v>
      </c>
      <c r="C254" s="34"/>
      <c r="D254" s="35"/>
      <c r="E254" s="35"/>
      <c r="F254" s="36" t="s">
        <v>26</v>
      </c>
      <c r="G254" s="43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</row>
    <row r="255" spans="1:27" x14ac:dyDescent="0.2">
      <c r="A255" s="61"/>
      <c r="B255" s="34" t="s">
        <v>99</v>
      </c>
      <c r="C255" s="34"/>
      <c r="D255" s="35"/>
      <c r="E255" s="35"/>
      <c r="F255" s="36" t="s">
        <v>26</v>
      </c>
      <c r="G255" s="43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</row>
    <row r="256" spans="1:27" x14ac:dyDescent="0.2">
      <c r="A256" s="61"/>
      <c r="B256" s="34" t="s">
        <v>100</v>
      </c>
      <c r="C256" s="34"/>
      <c r="D256" s="35"/>
      <c r="E256" s="35"/>
      <c r="F256" s="36" t="s">
        <v>26</v>
      </c>
      <c r="G256" s="43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</row>
    <row r="257" spans="1:27" x14ac:dyDescent="0.2">
      <c r="A257" s="61"/>
      <c r="B257" s="34" t="s">
        <v>101</v>
      </c>
      <c r="C257" s="34"/>
      <c r="D257" s="35"/>
      <c r="E257" s="35"/>
      <c r="F257" s="36" t="s">
        <v>26</v>
      </c>
      <c r="G257" s="43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</row>
    <row r="258" spans="1:27" x14ac:dyDescent="0.2">
      <c r="A258" s="61"/>
      <c r="B258" s="34" t="s">
        <v>102</v>
      </c>
      <c r="C258" s="34"/>
      <c r="D258" s="35"/>
      <c r="E258" s="35"/>
      <c r="F258" s="36" t="s">
        <v>26</v>
      </c>
      <c r="G258" s="43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</row>
    <row r="259" spans="1:27" x14ac:dyDescent="0.2">
      <c r="A259" s="61"/>
      <c r="B259" s="34" t="s">
        <v>103</v>
      </c>
      <c r="C259" s="34"/>
      <c r="D259" s="35"/>
      <c r="E259" s="35"/>
      <c r="F259" s="36" t="s">
        <v>26</v>
      </c>
      <c r="G259" s="43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</row>
    <row r="260" spans="1:27" x14ac:dyDescent="0.2">
      <c r="A260" s="61"/>
      <c r="B260" s="34" t="s">
        <v>104</v>
      </c>
      <c r="C260" s="34"/>
      <c r="D260" s="35"/>
      <c r="E260" s="35"/>
      <c r="F260" s="36" t="s">
        <v>26</v>
      </c>
      <c r="G260" s="43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</row>
    <row r="261" spans="1:27" x14ac:dyDescent="0.2">
      <c r="A261" s="61"/>
      <c r="B261" s="34" t="s">
        <v>105</v>
      </c>
      <c r="C261" s="34"/>
      <c r="D261" s="35"/>
      <c r="E261" s="35"/>
      <c r="F261" s="36" t="s">
        <v>26</v>
      </c>
      <c r="G261" s="43"/>
      <c r="H261" s="90" t="s">
        <v>190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x14ac:dyDescent="0.2">
      <c r="A262" s="61"/>
      <c r="B262" s="34" t="s">
        <v>106</v>
      </c>
      <c r="C262" s="34"/>
      <c r="D262" s="35"/>
      <c r="E262" s="35"/>
      <c r="F262" s="36" t="s">
        <v>26</v>
      </c>
      <c r="G262" s="43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</row>
    <row r="263" spans="1:27" x14ac:dyDescent="0.2">
      <c r="A263" s="61"/>
      <c r="B263" s="34" t="s">
        <v>119</v>
      </c>
      <c r="C263" s="34"/>
      <c r="D263" s="35"/>
      <c r="E263" s="35"/>
      <c r="F263" s="36" t="s">
        <v>26</v>
      </c>
      <c r="G263" s="43"/>
      <c r="H263" s="90" t="s">
        <v>190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x14ac:dyDescent="0.2">
      <c r="A264" s="61"/>
      <c r="B264" s="34" t="s">
        <v>120</v>
      </c>
      <c r="C264" s="34"/>
      <c r="D264" s="35"/>
      <c r="E264" s="35"/>
      <c r="F264" s="36" t="s">
        <v>26</v>
      </c>
      <c r="G264" s="43"/>
      <c r="H264" s="90" t="s">
        <v>190</v>
      </c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x14ac:dyDescent="0.2">
      <c r="A265" s="61"/>
      <c r="B265" s="131" t="s">
        <v>161</v>
      </c>
      <c r="C265" s="34"/>
      <c r="D265" s="35"/>
      <c r="E265" s="35"/>
      <c r="F265" s="36" t="s">
        <v>26</v>
      </c>
      <c r="G265" s="43"/>
      <c r="H265" s="90" t="s">
        <v>190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7" spans="1:27" ht="15" x14ac:dyDescent="0.25">
      <c r="B267" s="29" t="s">
        <v>5</v>
      </c>
      <c r="C267" s="29"/>
      <c r="D267" s="9"/>
      <c r="E267" s="9"/>
      <c r="F267" s="30"/>
      <c r="G267" s="42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" x14ac:dyDescent="0.25">
      <c r="B268" s="31" t="s">
        <v>25</v>
      </c>
      <c r="C268" s="31"/>
      <c r="D268" s="31"/>
      <c r="E268" s="31"/>
      <c r="F268" s="32" t="s">
        <v>17</v>
      </c>
      <c r="G268" s="33" t="s">
        <v>44</v>
      </c>
      <c r="H268" s="33">
        <v>2023</v>
      </c>
      <c r="I268" s="33">
        <v>2024</v>
      </c>
      <c r="J268" s="33">
        <v>2025</v>
      </c>
      <c r="K268" s="33">
        <v>2026</v>
      </c>
      <c r="L268" s="33">
        <v>2027</v>
      </c>
      <c r="M268" s="33">
        <v>2028</v>
      </c>
      <c r="N268" s="33">
        <v>2029</v>
      </c>
      <c r="O268" s="33">
        <v>2030</v>
      </c>
      <c r="P268" s="33">
        <v>2031</v>
      </c>
      <c r="Q268" s="33">
        <v>2032</v>
      </c>
      <c r="R268" s="33">
        <v>2033</v>
      </c>
      <c r="S268" s="33">
        <v>2034</v>
      </c>
      <c r="T268" s="33">
        <v>2035</v>
      </c>
      <c r="U268" s="33">
        <v>2036</v>
      </c>
      <c r="V268" s="33">
        <v>2037</v>
      </c>
      <c r="W268" s="33">
        <v>2038</v>
      </c>
      <c r="X268" s="33">
        <v>2039</v>
      </c>
      <c r="Y268" s="33">
        <v>2040</v>
      </c>
      <c r="Z268" s="33">
        <v>2041</v>
      </c>
      <c r="AA268" s="33">
        <v>2042</v>
      </c>
    </row>
    <row r="269" spans="1:27" x14ac:dyDescent="0.2">
      <c r="B269" s="34" t="s">
        <v>98</v>
      </c>
      <c r="C269" s="34"/>
      <c r="D269" s="35"/>
      <c r="E269" s="35"/>
      <c r="F269" s="36" t="s">
        <v>26</v>
      </c>
      <c r="G269" s="43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</row>
    <row r="270" spans="1:27" x14ac:dyDescent="0.2">
      <c r="B270" s="34" t="s">
        <v>99</v>
      </c>
      <c r="C270" s="34"/>
      <c r="D270" s="35"/>
      <c r="E270" s="35"/>
      <c r="F270" s="36" t="s">
        <v>26</v>
      </c>
      <c r="G270" s="43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</row>
    <row r="271" spans="1:27" x14ac:dyDescent="0.2">
      <c r="B271" s="34" t="s">
        <v>100</v>
      </c>
      <c r="C271" s="34"/>
      <c r="D271" s="35"/>
      <c r="E271" s="35"/>
      <c r="F271" s="36" t="s">
        <v>26</v>
      </c>
      <c r="G271" s="43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</row>
    <row r="272" spans="1:27" x14ac:dyDescent="0.2">
      <c r="B272" s="34" t="s">
        <v>101</v>
      </c>
      <c r="C272" s="34"/>
      <c r="D272" s="35"/>
      <c r="E272" s="35"/>
      <c r="F272" s="36" t="s">
        <v>26</v>
      </c>
      <c r="G272" s="43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</row>
    <row r="273" spans="2:27" x14ac:dyDescent="0.2">
      <c r="B273" s="34" t="s">
        <v>102</v>
      </c>
      <c r="C273" s="34"/>
      <c r="D273" s="35"/>
      <c r="E273" s="35"/>
      <c r="F273" s="36" t="s">
        <v>26</v>
      </c>
      <c r="G273" s="43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</row>
    <row r="274" spans="2:27" x14ac:dyDescent="0.2">
      <c r="B274" s="34" t="s">
        <v>103</v>
      </c>
      <c r="C274" s="34"/>
      <c r="D274" s="35"/>
      <c r="E274" s="35"/>
      <c r="F274" s="36" t="s">
        <v>26</v>
      </c>
      <c r="G274" s="43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</row>
    <row r="275" spans="2:27" x14ac:dyDescent="0.2">
      <c r="B275" s="34" t="s">
        <v>104</v>
      </c>
      <c r="C275" s="34"/>
      <c r="D275" s="35"/>
      <c r="E275" s="35"/>
      <c r="F275" s="36" t="s">
        <v>26</v>
      </c>
      <c r="G275" s="43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</row>
    <row r="276" spans="2:27" x14ac:dyDescent="0.2">
      <c r="B276" s="34" t="s">
        <v>105</v>
      </c>
      <c r="C276" s="34"/>
      <c r="D276" s="35"/>
      <c r="E276" s="35"/>
      <c r="F276" s="36" t="s">
        <v>26</v>
      </c>
      <c r="G276" s="43"/>
      <c r="H276" s="90" t="s">
        <v>190</v>
      </c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2:27" x14ac:dyDescent="0.2">
      <c r="B277" s="34" t="s">
        <v>106</v>
      </c>
      <c r="C277" s="34"/>
      <c r="D277" s="35"/>
      <c r="E277" s="35"/>
      <c r="F277" s="36" t="s">
        <v>26</v>
      </c>
      <c r="G277" s="43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</row>
    <row r="278" spans="2:27" x14ac:dyDescent="0.2">
      <c r="B278" s="34" t="s">
        <v>119</v>
      </c>
      <c r="C278" s="34"/>
      <c r="D278" s="35"/>
      <c r="E278" s="35"/>
      <c r="F278" s="36" t="s">
        <v>26</v>
      </c>
      <c r="G278" s="43"/>
      <c r="H278" s="90" t="s">
        <v>190</v>
      </c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2:27" x14ac:dyDescent="0.2">
      <c r="B279" s="34" t="s">
        <v>120</v>
      </c>
      <c r="C279" s="34"/>
      <c r="D279" s="35"/>
      <c r="E279" s="35"/>
      <c r="F279" s="36" t="s">
        <v>26</v>
      </c>
      <c r="G279" s="43"/>
      <c r="H279" s="90" t="s">
        <v>190</v>
      </c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2:27" x14ac:dyDescent="0.2">
      <c r="B280" s="131" t="s">
        <v>161</v>
      </c>
      <c r="C280" s="34"/>
      <c r="D280" s="35"/>
      <c r="E280" s="35"/>
      <c r="F280" s="36" t="s">
        <v>26</v>
      </c>
      <c r="G280" s="43"/>
      <c r="H280" s="90" t="s">
        <v>190</v>
      </c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2" spans="2:27" ht="15" x14ac:dyDescent="0.25">
      <c r="B282" s="29" t="s">
        <v>150</v>
      </c>
      <c r="C282" s="29"/>
      <c r="D282" s="9"/>
      <c r="E282" s="9"/>
      <c r="F282" s="30"/>
      <c r="G282" s="42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2:27" ht="15" x14ac:dyDescent="0.25">
      <c r="B283" s="31" t="s">
        <v>25</v>
      </c>
      <c r="C283" s="31"/>
      <c r="D283" s="31"/>
      <c r="E283" s="31"/>
      <c r="F283" s="32" t="s">
        <v>17</v>
      </c>
      <c r="G283" s="33" t="s">
        <v>44</v>
      </c>
      <c r="H283" s="33">
        <v>2023</v>
      </c>
      <c r="I283" s="33">
        <v>2024</v>
      </c>
      <c r="J283" s="33">
        <v>2025</v>
      </c>
      <c r="K283" s="33">
        <v>2026</v>
      </c>
      <c r="L283" s="33">
        <v>2027</v>
      </c>
      <c r="M283" s="33">
        <v>2028</v>
      </c>
      <c r="N283" s="33">
        <v>2029</v>
      </c>
      <c r="O283" s="33">
        <v>2030</v>
      </c>
      <c r="P283" s="33">
        <v>2031</v>
      </c>
      <c r="Q283" s="33">
        <v>2032</v>
      </c>
      <c r="R283" s="33">
        <v>2033</v>
      </c>
      <c r="S283" s="33">
        <v>2034</v>
      </c>
      <c r="T283" s="33">
        <v>2035</v>
      </c>
      <c r="U283" s="33">
        <v>2036</v>
      </c>
      <c r="V283" s="33">
        <v>2037</v>
      </c>
      <c r="W283" s="33">
        <v>2038</v>
      </c>
      <c r="X283" s="33">
        <v>2039</v>
      </c>
      <c r="Y283" s="33">
        <v>2040</v>
      </c>
      <c r="Z283" s="33">
        <v>2041</v>
      </c>
      <c r="AA283" s="33">
        <v>2042</v>
      </c>
    </row>
    <row r="284" spans="2:27" x14ac:dyDescent="0.2">
      <c r="B284" s="34" t="s">
        <v>98</v>
      </c>
      <c r="C284" s="34"/>
      <c r="D284" s="35"/>
      <c r="E284" s="35"/>
      <c r="F284" s="36" t="s">
        <v>26</v>
      </c>
      <c r="G284" s="43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</row>
    <row r="285" spans="2:27" x14ac:dyDescent="0.2">
      <c r="B285" s="34" t="s">
        <v>99</v>
      </c>
      <c r="C285" s="34"/>
      <c r="D285" s="35"/>
      <c r="E285" s="35"/>
      <c r="F285" s="36" t="s">
        <v>26</v>
      </c>
      <c r="G285" s="43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</row>
    <row r="286" spans="2:27" x14ac:dyDescent="0.2">
      <c r="B286" s="34" t="s">
        <v>100</v>
      </c>
      <c r="C286" s="34"/>
      <c r="D286" s="35"/>
      <c r="E286" s="35"/>
      <c r="F286" s="36" t="s">
        <v>26</v>
      </c>
      <c r="G286" s="43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</row>
    <row r="287" spans="2:27" x14ac:dyDescent="0.2">
      <c r="B287" s="34" t="s">
        <v>101</v>
      </c>
      <c r="C287" s="34"/>
      <c r="D287" s="35"/>
      <c r="E287" s="35"/>
      <c r="F287" s="36" t="s">
        <v>26</v>
      </c>
      <c r="G287" s="43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</row>
    <row r="288" spans="2:27" x14ac:dyDescent="0.2">
      <c r="B288" s="34" t="s">
        <v>102</v>
      </c>
      <c r="C288" s="34"/>
      <c r="D288" s="35"/>
      <c r="E288" s="35"/>
      <c r="F288" s="36" t="s">
        <v>26</v>
      </c>
      <c r="G288" s="43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</row>
    <row r="289" spans="2:27" x14ac:dyDescent="0.2">
      <c r="B289" s="34" t="s">
        <v>103</v>
      </c>
      <c r="C289" s="34"/>
      <c r="D289" s="35"/>
      <c r="E289" s="35"/>
      <c r="F289" s="36" t="s">
        <v>26</v>
      </c>
      <c r="G289" s="43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</row>
    <row r="290" spans="2:27" x14ac:dyDescent="0.2">
      <c r="B290" s="34" t="s">
        <v>104</v>
      </c>
      <c r="C290" s="34"/>
      <c r="D290" s="35"/>
      <c r="E290" s="35"/>
      <c r="F290" s="36" t="s">
        <v>26</v>
      </c>
      <c r="G290" s="43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</row>
    <row r="291" spans="2:27" x14ac:dyDescent="0.2">
      <c r="B291" s="34" t="s">
        <v>105</v>
      </c>
      <c r="C291" s="34"/>
      <c r="D291" s="35"/>
      <c r="E291" s="35"/>
      <c r="F291" s="36" t="s">
        <v>26</v>
      </c>
      <c r="G291" s="43"/>
      <c r="H291" s="90" t="s">
        <v>190</v>
      </c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2:27" x14ac:dyDescent="0.2">
      <c r="B292" s="34" t="s">
        <v>106</v>
      </c>
      <c r="C292" s="34"/>
      <c r="D292" s="35"/>
      <c r="E292" s="35"/>
      <c r="F292" s="36" t="s">
        <v>26</v>
      </c>
      <c r="G292" s="43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</row>
    <row r="293" spans="2:27" x14ac:dyDescent="0.2">
      <c r="B293" s="34" t="s">
        <v>119</v>
      </c>
      <c r="C293" s="34"/>
      <c r="D293" s="35"/>
      <c r="E293" s="35"/>
      <c r="F293" s="36" t="s">
        <v>26</v>
      </c>
      <c r="G293" s="43"/>
      <c r="H293" s="90" t="s">
        <v>190</v>
      </c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2:27" x14ac:dyDescent="0.2">
      <c r="B294" s="34" t="s">
        <v>120</v>
      </c>
      <c r="C294" s="34"/>
      <c r="D294" s="35"/>
      <c r="E294" s="35"/>
      <c r="F294" s="36" t="s">
        <v>26</v>
      </c>
      <c r="G294" s="43"/>
      <c r="H294" s="90" t="s">
        <v>190</v>
      </c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2:27" x14ac:dyDescent="0.2">
      <c r="B295" s="131" t="s">
        <v>161</v>
      </c>
      <c r="C295" s="34"/>
      <c r="D295" s="35"/>
      <c r="E295" s="35"/>
      <c r="F295" s="36" t="s">
        <v>26</v>
      </c>
      <c r="G295" s="43"/>
      <c r="H295" s="90" t="s">
        <v>190</v>
      </c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7" spans="2:27" ht="15" x14ac:dyDescent="0.25">
      <c r="B297" s="29" t="s">
        <v>149</v>
      </c>
      <c r="C297" s="29"/>
      <c r="D297" s="9"/>
      <c r="E297" s="9"/>
      <c r="F297" s="30"/>
      <c r="G297" s="42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2:27" ht="15" x14ac:dyDescent="0.25">
      <c r="B298" s="31" t="s">
        <v>25</v>
      </c>
      <c r="C298" s="31"/>
      <c r="D298" s="31"/>
      <c r="E298" s="31"/>
      <c r="F298" s="32" t="s">
        <v>17</v>
      </c>
      <c r="G298" s="33" t="s">
        <v>44</v>
      </c>
      <c r="H298" s="33">
        <v>2023</v>
      </c>
      <c r="I298" s="33">
        <v>2024</v>
      </c>
      <c r="J298" s="33">
        <v>2025</v>
      </c>
      <c r="K298" s="33">
        <v>2026</v>
      </c>
      <c r="L298" s="33">
        <v>2027</v>
      </c>
      <c r="M298" s="33">
        <v>2028</v>
      </c>
      <c r="N298" s="33">
        <v>2029</v>
      </c>
      <c r="O298" s="33">
        <v>2030</v>
      </c>
      <c r="P298" s="33">
        <v>2031</v>
      </c>
      <c r="Q298" s="33">
        <v>2032</v>
      </c>
      <c r="R298" s="33">
        <v>2033</v>
      </c>
      <c r="S298" s="33">
        <v>2034</v>
      </c>
      <c r="T298" s="33">
        <v>2035</v>
      </c>
      <c r="U298" s="33">
        <v>2036</v>
      </c>
      <c r="V298" s="33">
        <v>2037</v>
      </c>
      <c r="W298" s="33">
        <v>2038</v>
      </c>
      <c r="X298" s="33">
        <v>2039</v>
      </c>
      <c r="Y298" s="33">
        <v>2040</v>
      </c>
      <c r="Z298" s="33">
        <v>2041</v>
      </c>
      <c r="AA298" s="33">
        <v>2042</v>
      </c>
    </row>
    <row r="299" spans="2:27" x14ac:dyDescent="0.2">
      <c r="B299" s="34" t="s">
        <v>98</v>
      </c>
      <c r="C299" s="34"/>
      <c r="D299" s="35"/>
      <c r="E299" s="35"/>
      <c r="F299" s="36" t="s">
        <v>26</v>
      </c>
      <c r="G299" s="43">
        <v>702376518.89037538</v>
      </c>
      <c r="H299" s="37">
        <v>0</v>
      </c>
      <c r="I299" s="37">
        <v>0</v>
      </c>
      <c r="J299" s="37">
        <v>0</v>
      </c>
      <c r="K299" s="37">
        <v>101923393.40985009</v>
      </c>
      <c r="L299" s="37">
        <v>254011474.46852243</v>
      </c>
      <c r="M299" s="37">
        <v>245478789.27965733</v>
      </c>
      <c r="N299" s="37">
        <v>307082901.02783722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</row>
    <row r="300" spans="2:27" x14ac:dyDescent="0.2">
      <c r="B300" s="34" t="s">
        <v>99</v>
      </c>
      <c r="C300" s="34"/>
      <c r="D300" s="35"/>
      <c r="E300" s="35"/>
      <c r="F300" s="36" t="s">
        <v>26</v>
      </c>
      <c r="G300" s="43">
        <v>702376518.89037538</v>
      </c>
      <c r="H300" s="37">
        <v>0</v>
      </c>
      <c r="I300" s="37">
        <v>0</v>
      </c>
      <c r="J300" s="37">
        <v>0</v>
      </c>
      <c r="K300" s="37">
        <v>101923393.40985009</v>
      </c>
      <c r="L300" s="37">
        <v>254011474.46852243</v>
      </c>
      <c r="M300" s="37">
        <v>245478789.27965733</v>
      </c>
      <c r="N300" s="37">
        <v>307082901.02783722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</row>
    <row r="301" spans="2:27" x14ac:dyDescent="0.2">
      <c r="B301" s="34" t="s">
        <v>100</v>
      </c>
      <c r="C301" s="34"/>
      <c r="D301" s="35"/>
      <c r="E301" s="35"/>
      <c r="F301" s="36" t="s">
        <v>26</v>
      </c>
      <c r="G301" s="43">
        <v>355507651.53181821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173560442.68779439</v>
      </c>
      <c r="N301" s="37">
        <v>307082901.02783722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</row>
    <row r="302" spans="2:27" x14ac:dyDescent="0.2">
      <c r="B302" s="34" t="s">
        <v>101</v>
      </c>
      <c r="C302" s="34"/>
      <c r="D302" s="35"/>
      <c r="E302" s="35"/>
      <c r="F302" s="36" t="s">
        <v>26</v>
      </c>
      <c r="G302" s="43">
        <v>318810895.86376184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125599250.66466807</v>
      </c>
      <c r="N302" s="37">
        <v>307082901.02783722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</row>
    <row r="303" spans="2:27" x14ac:dyDescent="0.2">
      <c r="B303" s="34" t="s">
        <v>102</v>
      </c>
      <c r="C303" s="34"/>
      <c r="D303" s="35"/>
      <c r="E303" s="35"/>
      <c r="F303" s="36" t="s">
        <v>26</v>
      </c>
      <c r="G303" s="43">
        <v>355507651.53181821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173560442.68779439</v>
      </c>
      <c r="N303" s="37">
        <v>307082901.02783722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</row>
    <row r="304" spans="2:27" x14ac:dyDescent="0.2">
      <c r="B304" s="34" t="s">
        <v>103</v>
      </c>
      <c r="C304" s="34"/>
      <c r="D304" s="35"/>
      <c r="E304" s="35"/>
      <c r="F304" s="36" t="s">
        <v>26</v>
      </c>
      <c r="G304" s="43">
        <v>355507651.53181821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173560442.68779439</v>
      </c>
      <c r="N304" s="37">
        <v>307082901.02783722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</row>
    <row r="305" spans="2:27" x14ac:dyDescent="0.2">
      <c r="B305" s="34" t="s">
        <v>104</v>
      </c>
      <c r="C305" s="34"/>
      <c r="D305" s="35"/>
      <c r="E305" s="35"/>
      <c r="F305" s="36" t="s">
        <v>26</v>
      </c>
      <c r="G305" s="43">
        <v>672671495.99769282</v>
      </c>
      <c r="H305" s="37">
        <v>0</v>
      </c>
      <c r="I305" s="37">
        <v>0</v>
      </c>
      <c r="J305" s="37">
        <v>0</v>
      </c>
      <c r="K305" s="37">
        <v>67042526.483940028</v>
      </c>
      <c r="L305" s="37">
        <v>254011474.46852243</v>
      </c>
      <c r="M305" s="37">
        <v>245478789.27965733</v>
      </c>
      <c r="N305" s="37">
        <v>307082901.02783722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</row>
    <row r="306" spans="2:27" x14ac:dyDescent="0.2">
      <c r="B306" s="34" t="s">
        <v>105</v>
      </c>
      <c r="C306" s="34"/>
      <c r="D306" s="35"/>
      <c r="E306" s="35"/>
      <c r="F306" s="36" t="s">
        <v>26</v>
      </c>
      <c r="G306" s="43"/>
      <c r="H306" s="90" t="s">
        <v>190</v>
      </c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2:27" x14ac:dyDescent="0.2">
      <c r="B307" s="34" t="s">
        <v>106</v>
      </c>
      <c r="C307" s="34"/>
      <c r="D307" s="35"/>
      <c r="E307" s="35"/>
      <c r="F307" s="36" t="s">
        <v>26</v>
      </c>
      <c r="G307" s="43">
        <v>672671495.99769282</v>
      </c>
      <c r="H307" s="37">
        <v>0</v>
      </c>
      <c r="I307" s="37">
        <v>0</v>
      </c>
      <c r="J307" s="37">
        <v>0</v>
      </c>
      <c r="K307" s="37">
        <v>67042526.483940028</v>
      </c>
      <c r="L307" s="37">
        <v>254011474.46852243</v>
      </c>
      <c r="M307" s="37">
        <v>245478789.27965733</v>
      </c>
      <c r="N307" s="37">
        <v>307082901.02783722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</row>
    <row r="308" spans="2:27" x14ac:dyDescent="0.2">
      <c r="B308" s="34" t="s">
        <v>119</v>
      </c>
      <c r="C308" s="34"/>
      <c r="D308" s="35"/>
      <c r="E308" s="35"/>
      <c r="F308" s="36" t="s">
        <v>26</v>
      </c>
      <c r="G308" s="43"/>
      <c r="H308" s="90" t="s">
        <v>190</v>
      </c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2:27" x14ac:dyDescent="0.2">
      <c r="B309" s="34" t="s">
        <v>120</v>
      </c>
      <c r="C309" s="34"/>
      <c r="D309" s="35"/>
      <c r="E309" s="35"/>
      <c r="F309" s="36" t="s">
        <v>26</v>
      </c>
      <c r="G309" s="43"/>
      <c r="H309" s="90" t="s">
        <v>190</v>
      </c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2:27" x14ac:dyDescent="0.2">
      <c r="B310" s="131" t="s">
        <v>161</v>
      </c>
      <c r="C310" s="34"/>
      <c r="D310" s="35"/>
      <c r="E310" s="35"/>
      <c r="F310" s="36" t="s">
        <v>26</v>
      </c>
      <c r="G310" s="43"/>
      <c r="H310" s="90" t="s">
        <v>190</v>
      </c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2" spans="2:27" ht="15" x14ac:dyDescent="0.25">
      <c r="B312" s="29" t="s">
        <v>6</v>
      </c>
      <c r="C312" s="29"/>
      <c r="D312" s="9"/>
      <c r="E312" s="9"/>
      <c r="F312" s="30"/>
      <c r="G312" s="42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2:27" ht="15" x14ac:dyDescent="0.25">
      <c r="B313" s="31" t="s">
        <v>25</v>
      </c>
      <c r="C313" s="31"/>
      <c r="D313" s="31"/>
      <c r="E313" s="31"/>
      <c r="F313" s="32" t="s">
        <v>17</v>
      </c>
      <c r="G313" s="33" t="s">
        <v>44</v>
      </c>
      <c r="H313" s="33">
        <v>2023</v>
      </c>
      <c r="I313" s="33">
        <v>2024</v>
      </c>
      <c r="J313" s="33">
        <v>2025</v>
      </c>
      <c r="K313" s="33">
        <v>2026</v>
      </c>
      <c r="L313" s="33">
        <v>2027</v>
      </c>
      <c r="M313" s="33">
        <v>2028</v>
      </c>
      <c r="N313" s="33">
        <v>2029</v>
      </c>
      <c r="O313" s="33">
        <v>2030</v>
      </c>
      <c r="P313" s="33">
        <v>2031</v>
      </c>
      <c r="Q313" s="33">
        <v>2032</v>
      </c>
      <c r="R313" s="33">
        <v>2033</v>
      </c>
      <c r="S313" s="33">
        <v>2034</v>
      </c>
      <c r="T313" s="33">
        <v>2035</v>
      </c>
      <c r="U313" s="33">
        <v>2036</v>
      </c>
      <c r="V313" s="33">
        <v>2037</v>
      </c>
      <c r="W313" s="33">
        <v>2038</v>
      </c>
      <c r="X313" s="33">
        <v>2039</v>
      </c>
      <c r="Y313" s="33">
        <v>2040</v>
      </c>
      <c r="Z313" s="33">
        <v>2041</v>
      </c>
      <c r="AA313" s="33">
        <v>2042</v>
      </c>
    </row>
    <row r="314" spans="2:27" x14ac:dyDescent="0.2">
      <c r="B314" s="34" t="s">
        <v>98</v>
      </c>
      <c r="C314" s="34"/>
      <c r="D314" s="35"/>
      <c r="E314" s="35"/>
      <c r="F314" s="36" t="s">
        <v>26</v>
      </c>
      <c r="G314" s="43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</row>
    <row r="315" spans="2:27" x14ac:dyDescent="0.2">
      <c r="B315" s="34" t="s">
        <v>99</v>
      </c>
      <c r="C315" s="34"/>
      <c r="D315" s="35"/>
      <c r="E315" s="35"/>
      <c r="F315" s="36" t="s">
        <v>26</v>
      </c>
      <c r="G315" s="43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</row>
    <row r="316" spans="2:27" x14ac:dyDescent="0.2">
      <c r="B316" s="34" t="s">
        <v>100</v>
      </c>
      <c r="C316" s="34"/>
      <c r="D316" s="35"/>
      <c r="E316" s="35"/>
      <c r="F316" s="36" t="s">
        <v>26</v>
      </c>
      <c r="G316" s="43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</row>
    <row r="317" spans="2:27" x14ac:dyDescent="0.2">
      <c r="B317" s="34" t="s">
        <v>101</v>
      </c>
      <c r="C317" s="34"/>
      <c r="D317" s="35"/>
      <c r="E317" s="35"/>
      <c r="F317" s="36" t="s">
        <v>26</v>
      </c>
      <c r="G317" s="43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</row>
    <row r="318" spans="2:27" x14ac:dyDescent="0.2">
      <c r="B318" s="34" t="s">
        <v>102</v>
      </c>
      <c r="C318" s="34"/>
      <c r="D318" s="35"/>
      <c r="E318" s="35"/>
      <c r="F318" s="36" t="s">
        <v>26</v>
      </c>
      <c r="G318" s="43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</row>
    <row r="319" spans="2:27" x14ac:dyDescent="0.2">
      <c r="B319" s="34" t="s">
        <v>103</v>
      </c>
      <c r="C319" s="34"/>
      <c r="D319" s="35"/>
      <c r="E319" s="35"/>
      <c r="F319" s="36" t="s">
        <v>26</v>
      </c>
      <c r="G319" s="43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</row>
    <row r="320" spans="2:27" x14ac:dyDescent="0.2">
      <c r="B320" s="34" t="s">
        <v>104</v>
      </c>
      <c r="C320" s="34"/>
      <c r="D320" s="35"/>
      <c r="E320" s="35"/>
      <c r="F320" s="36" t="s">
        <v>26</v>
      </c>
      <c r="G320" s="43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</row>
    <row r="321" spans="2:27" x14ac:dyDescent="0.2">
      <c r="B321" s="34" t="s">
        <v>105</v>
      </c>
      <c r="C321" s="34"/>
      <c r="D321" s="35"/>
      <c r="E321" s="35"/>
      <c r="F321" s="36" t="s">
        <v>26</v>
      </c>
      <c r="G321" s="43"/>
      <c r="H321" s="90" t="s">
        <v>190</v>
      </c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2:27" x14ac:dyDescent="0.2">
      <c r="B322" s="34" t="s">
        <v>106</v>
      </c>
      <c r="C322" s="34"/>
      <c r="D322" s="35"/>
      <c r="E322" s="35"/>
      <c r="F322" s="36" t="s">
        <v>26</v>
      </c>
      <c r="G322" s="43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</row>
    <row r="323" spans="2:27" x14ac:dyDescent="0.2">
      <c r="B323" s="34" t="s">
        <v>119</v>
      </c>
      <c r="C323" s="34"/>
      <c r="D323" s="35"/>
      <c r="E323" s="35"/>
      <c r="F323" s="36" t="s">
        <v>26</v>
      </c>
      <c r="G323" s="43"/>
      <c r="H323" s="90" t="s">
        <v>190</v>
      </c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2:27" x14ac:dyDescent="0.2">
      <c r="B324" s="34" t="s">
        <v>120</v>
      </c>
      <c r="C324" s="34"/>
      <c r="D324" s="35"/>
      <c r="E324" s="35"/>
      <c r="F324" s="36" t="s">
        <v>26</v>
      </c>
      <c r="G324" s="43"/>
      <c r="H324" s="90" t="s">
        <v>190</v>
      </c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2:27" x14ac:dyDescent="0.2">
      <c r="B325" s="131" t="s">
        <v>161</v>
      </c>
      <c r="C325" s="34"/>
      <c r="D325" s="35"/>
      <c r="E325" s="35"/>
      <c r="F325" s="36" t="s">
        <v>26</v>
      </c>
      <c r="G325" s="43"/>
      <c r="H325" s="90" t="s">
        <v>190</v>
      </c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7" spans="2:27" ht="15" x14ac:dyDescent="0.25">
      <c r="B327" s="29" t="s">
        <v>146</v>
      </c>
      <c r="C327" s="29"/>
      <c r="D327" s="9"/>
      <c r="E327" s="9"/>
      <c r="F327" s="30"/>
      <c r="G327" s="42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2:27" ht="15" x14ac:dyDescent="0.25">
      <c r="B328" s="31" t="s">
        <v>25</v>
      </c>
      <c r="C328" s="31"/>
      <c r="D328" s="31"/>
      <c r="E328" s="31"/>
      <c r="F328" s="32" t="s">
        <v>17</v>
      </c>
      <c r="G328" s="33" t="s">
        <v>44</v>
      </c>
      <c r="H328" s="33">
        <v>2023</v>
      </c>
      <c r="I328" s="33">
        <v>2024</v>
      </c>
      <c r="J328" s="33">
        <v>2025</v>
      </c>
      <c r="K328" s="33">
        <v>2026</v>
      </c>
      <c r="L328" s="33">
        <v>2027</v>
      </c>
      <c r="M328" s="33">
        <v>2028</v>
      </c>
      <c r="N328" s="33">
        <v>2029</v>
      </c>
      <c r="O328" s="33">
        <v>2030</v>
      </c>
      <c r="P328" s="33">
        <v>2031</v>
      </c>
      <c r="Q328" s="33">
        <v>2032</v>
      </c>
      <c r="R328" s="33">
        <v>2033</v>
      </c>
      <c r="S328" s="33">
        <v>2034</v>
      </c>
      <c r="T328" s="33">
        <v>2035</v>
      </c>
      <c r="U328" s="33">
        <v>2036</v>
      </c>
      <c r="V328" s="33">
        <v>2037</v>
      </c>
      <c r="W328" s="33">
        <v>2038</v>
      </c>
      <c r="X328" s="33">
        <v>2039</v>
      </c>
      <c r="Y328" s="33">
        <v>2040</v>
      </c>
      <c r="Z328" s="33">
        <v>2041</v>
      </c>
      <c r="AA328" s="33">
        <v>2042</v>
      </c>
    </row>
    <row r="329" spans="2:27" x14ac:dyDescent="0.2">
      <c r="B329" s="34" t="s">
        <v>98</v>
      </c>
      <c r="C329" s="34"/>
      <c r="D329" s="35"/>
      <c r="E329" s="35"/>
      <c r="F329" s="36" t="s">
        <v>26</v>
      </c>
      <c r="G329" s="43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</row>
    <row r="330" spans="2:27" x14ac:dyDescent="0.2">
      <c r="B330" s="34" t="s">
        <v>99</v>
      </c>
      <c r="C330" s="34"/>
      <c r="D330" s="35"/>
      <c r="E330" s="35"/>
      <c r="F330" s="36" t="s">
        <v>26</v>
      </c>
      <c r="G330" s="43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</row>
    <row r="331" spans="2:27" x14ac:dyDescent="0.2">
      <c r="B331" s="34" t="s">
        <v>100</v>
      </c>
      <c r="C331" s="34"/>
      <c r="D331" s="35"/>
      <c r="E331" s="35"/>
      <c r="F331" s="36" t="s">
        <v>26</v>
      </c>
      <c r="G331" s="43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</row>
    <row r="332" spans="2:27" x14ac:dyDescent="0.2">
      <c r="B332" s="34" t="s">
        <v>101</v>
      </c>
      <c r="C332" s="34"/>
      <c r="D332" s="35"/>
      <c r="E332" s="35"/>
      <c r="F332" s="36" t="s">
        <v>26</v>
      </c>
      <c r="G332" s="43">
        <v>758082.44703095907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7790.0429200797407</v>
      </c>
      <c r="O332" s="37">
        <v>7790.0429200797407</v>
      </c>
      <c r="P332" s="37">
        <v>54530.300440558189</v>
      </c>
      <c r="Q332" s="37">
        <v>54530.300440558189</v>
      </c>
      <c r="R332" s="37">
        <v>54530.300440558189</v>
      </c>
      <c r="S332" s="37">
        <v>54530.300440558189</v>
      </c>
      <c r="T332" s="37">
        <v>54530.300440558189</v>
      </c>
      <c r="U332" s="37">
        <v>140220.77256143535</v>
      </c>
      <c r="V332" s="37">
        <v>140220.77256143535</v>
      </c>
      <c r="W332" s="37">
        <v>140220.77256143535</v>
      </c>
      <c r="X332" s="37">
        <v>140220.77256143535</v>
      </c>
      <c r="Y332" s="37">
        <v>140220.77256143535</v>
      </c>
      <c r="Z332" s="37">
        <v>366132.01724374783</v>
      </c>
      <c r="AA332" s="37">
        <v>366132.01724374783</v>
      </c>
    </row>
    <row r="333" spans="2:27" x14ac:dyDescent="0.2">
      <c r="B333" s="34" t="s">
        <v>102</v>
      </c>
      <c r="C333" s="34"/>
      <c r="D333" s="35"/>
      <c r="E333" s="35"/>
      <c r="F333" s="36" t="s">
        <v>26</v>
      </c>
      <c r="G333" s="43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</row>
    <row r="334" spans="2:27" x14ac:dyDescent="0.2">
      <c r="B334" s="34" t="s">
        <v>103</v>
      </c>
      <c r="C334" s="34"/>
      <c r="D334" s="35"/>
      <c r="E334" s="35"/>
      <c r="F334" s="36" t="s">
        <v>26</v>
      </c>
      <c r="G334" s="43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</row>
    <row r="335" spans="2:27" x14ac:dyDescent="0.2">
      <c r="B335" s="34" t="s">
        <v>104</v>
      </c>
      <c r="C335" s="34"/>
      <c r="D335" s="35"/>
      <c r="E335" s="35"/>
      <c r="F335" s="36" t="s">
        <v>26</v>
      </c>
      <c r="G335" s="43">
        <v>770331.1295631387</v>
      </c>
      <c r="H335" s="37">
        <v>0</v>
      </c>
      <c r="I335" s="37">
        <v>0</v>
      </c>
      <c r="J335" s="37">
        <v>0</v>
      </c>
      <c r="K335" s="37">
        <v>0</v>
      </c>
      <c r="L335" s="37">
        <v>7790.0429200797407</v>
      </c>
      <c r="M335" s="37">
        <v>7790.0429200797407</v>
      </c>
      <c r="N335" s="37">
        <v>7790.0429200797407</v>
      </c>
      <c r="O335" s="37">
        <v>7790.0429200797407</v>
      </c>
      <c r="P335" s="37">
        <v>54530.300440558189</v>
      </c>
      <c r="Q335" s="37">
        <v>54530.300440558189</v>
      </c>
      <c r="R335" s="37">
        <v>54530.300440558189</v>
      </c>
      <c r="S335" s="37">
        <v>54530.300440558189</v>
      </c>
      <c r="T335" s="37">
        <v>54530.300440558189</v>
      </c>
      <c r="U335" s="37">
        <v>140220.77256143535</v>
      </c>
      <c r="V335" s="37">
        <v>140220.77256143535</v>
      </c>
      <c r="W335" s="37">
        <v>140220.77256143535</v>
      </c>
      <c r="X335" s="37">
        <v>140220.77256143535</v>
      </c>
      <c r="Y335" s="37">
        <v>140220.77256143535</v>
      </c>
      <c r="Z335" s="37">
        <v>366132.01724374783</v>
      </c>
      <c r="AA335" s="37">
        <v>366132.01724374783</v>
      </c>
    </row>
    <row r="336" spans="2:27" x14ac:dyDescent="0.2">
      <c r="B336" s="34" t="s">
        <v>105</v>
      </c>
      <c r="C336" s="34"/>
      <c r="D336" s="35"/>
      <c r="E336" s="35"/>
      <c r="F336" s="36" t="s">
        <v>26</v>
      </c>
      <c r="G336" s="43"/>
      <c r="H336" s="90" t="s">
        <v>190</v>
      </c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2:27" x14ac:dyDescent="0.2">
      <c r="B337" s="34" t="s">
        <v>106</v>
      </c>
      <c r="C337" s="34"/>
      <c r="D337" s="35"/>
      <c r="E337" s="35"/>
      <c r="F337" s="36" t="s">
        <v>26</v>
      </c>
      <c r="G337" s="43">
        <v>770331.1295631387</v>
      </c>
      <c r="H337" s="37">
        <v>0</v>
      </c>
      <c r="I337" s="37">
        <v>0</v>
      </c>
      <c r="J337" s="37">
        <v>0</v>
      </c>
      <c r="K337" s="37">
        <v>0</v>
      </c>
      <c r="L337" s="37">
        <v>7790.0429200797407</v>
      </c>
      <c r="M337" s="37">
        <v>7790.0429200797407</v>
      </c>
      <c r="N337" s="37">
        <v>7790.0429200797407</v>
      </c>
      <c r="O337" s="37">
        <v>7790.0429200797407</v>
      </c>
      <c r="P337" s="37">
        <v>54530.300440558189</v>
      </c>
      <c r="Q337" s="37">
        <v>54530.300440558189</v>
      </c>
      <c r="R337" s="37">
        <v>54530.300440558189</v>
      </c>
      <c r="S337" s="37">
        <v>54530.300440558189</v>
      </c>
      <c r="T337" s="37">
        <v>54530.300440558189</v>
      </c>
      <c r="U337" s="37">
        <v>140220.77256143535</v>
      </c>
      <c r="V337" s="37">
        <v>140220.77256143535</v>
      </c>
      <c r="W337" s="37">
        <v>140220.77256143535</v>
      </c>
      <c r="X337" s="37">
        <v>140220.77256143535</v>
      </c>
      <c r="Y337" s="37">
        <v>140220.77256143535</v>
      </c>
      <c r="Z337" s="37">
        <v>366132.01724374783</v>
      </c>
      <c r="AA337" s="37">
        <v>366132.01724374783</v>
      </c>
    </row>
    <row r="338" spans="2:27" x14ac:dyDescent="0.2">
      <c r="B338" s="34" t="s">
        <v>119</v>
      </c>
      <c r="C338" s="34"/>
      <c r="D338" s="35"/>
      <c r="E338" s="35"/>
      <c r="F338" s="36" t="s">
        <v>26</v>
      </c>
      <c r="G338" s="43"/>
      <c r="H338" s="90" t="s">
        <v>190</v>
      </c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2:27" x14ac:dyDescent="0.2">
      <c r="B339" s="34" t="s">
        <v>120</v>
      </c>
      <c r="C339" s="34"/>
      <c r="D339" s="35"/>
      <c r="E339" s="35"/>
      <c r="F339" s="36" t="s">
        <v>26</v>
      </c>
      <c r="G339" s="43"/>
      <c r="H339" s="90" t="s">
        <v>190</v>
      </c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2:27" x14ac:dyDescent="0.2">
      <c r="B340" s="131" t="s">
        <v>161</v>
      </c>
      <c r="C340" s="34"/>
      <c r="D340" s="35"/>
      <c r="E340" s="35"/>
      <c r="F340" s="36" t="s">
        <v>26</v>
      </c>
      <c r="G340" s="43"/>
      <c r="H340" s="90" t="s">
        <v>190</v>
      </c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2" spans="2:27" ht="15" x14ac:dyDescent="0.25">
      <c r="B342" s="29" t="s">
        <v>148</v>
      </c>
      <c r="C342" s="29"/>
      <c r="D342" s="9"/>
      <c r="E342" s="9"/>
      <c r="F342" s="30"/>
      <c r="G342" s="42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2:27" ht="15" x14ac:dyDescent="0.25">
      <c r="B343" s="31" t="s">
        <v>25</v>
      </c>
      <c r="C343" s="31"/>
      <c r="D343" s="31"/>
      <c r="E343" s="31"/>
      <c r="F343" s="32" t="s">
        <v>17</v>
      </c>
      <c r="G343" s="33" t="s">
        <v>44</v>
      </c>
      <c r="H343" s="33">
        <v>2023</v>
      </c>
      <c r="I343" s="33">
        <v>2024</v>
      </c>
      <c r="J343" s="33">
        <v>2025</v>
      </c>
      <c r="K343" s="33">
        <v>2026</v>
      </c>
      <c r="L343" s="33">
        <v>2027</v>
      </c>
      <c r="M343" s="33">
        <v>2028</v>
      </c>
      <c r="N343" s="33">
        <v>2029</v>
      </c>
      <c r="O343" s="33">
        <v>2030</v>
      </c>
      <c r="P343" s="33">
        <v>2031</v>
      </c>
      <c r="Q343" s="33">
        <v>2032</v>
      </c>
      <c r="R343" s="33">
        <v>2033</v>
      </c>
      <c r="S343" s="33">
        <v>2034</v>
      </c>
      <c r="T343" s="33">
        <v>2035</v>
      </c>
      <c r="U343" s="33">
        <v>2036</v>
      </c>
      <c r="V343" s="33">
        <v>2037</v>
      </c>
      <c r="W343" s="33">
        <v>2038</v>
      </c>
      <c r="X343" s="33">
        <v>2039</v>
      </c>
      <c r="Y343" s="33">
        <v>2040</v>
      </c>
      <c r="Z343" s="33">
        <v>2041</v>
      </c>
      <c r="AA343" s="33">
        <v>2042</v>
      </c>
    </row>
    <row r="344" spans="2:27" x14ac:dyDescent="0.2">
      <c r="B344" s="34" t="s">
        <v>98</v>
      </c>
      <c r="C344" s="34"/>
      <c r="D344" s="35"/>
      <c r="E344" s="35"/>
      <c r="F344" s="36" t="s">
        <v>26</v>
      </c>
      <c r="G344" s="4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</row>
    <row r="345" spans="2:27" x14ac:dyDescent="0.2">
      <c r="B345" s="34" t="s">
        <v>99</v>
      </c>
      <c r="C345" s="34"/>
      <c r="D345" s="35"/>
      <c r="E345" s="35"/>
      <c r="F345" s="36" t="s">
        <v>26</v>
      </c>
      <c r="G345" s="4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</row>
    <row r="346" spans="2:27" x14ac:dyDescent="0.2">
      <c r="B346" s="34" t="s">
        <v>100</v>
      </c>
      <c r="C346" s="34"/>
      <c r="D346" s="35"/>
      <c r="E346" s="35"/>
      <c r="F346" s="36" t="s">
        <v>26</v>
      </c>
      <c r="G346" s="4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</row>
    <row r="347" spans="2:27" x14ac:dyDescent="0.2">
      <c r="B347" s="34" t="s">
        <v>101</v>
      </c>
      <c r="C347" s="34"/>
      <c r="D347" s="35"/>
      <c r="E347" s="35"/>
      <c r="F347" s="36" t="s">
        <v>26</v>
      </c>
      <c r="G347" s="43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</row>
    <row r="348" spans="2:27" x14ac:dyDescent="0.2">
      <c r="B348" s="34" t="s">
        <v>102</v>
      </c>
      <c r="C348" s="34"/>
      <c r="D348" s="35"/>
      <c r="E348" s="35"/>
      <c r="F348" s="36" t="s">
        <v>26</v>
      </c>
      <c r="G348" s="43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</row>
    <row r="349" spans="2:27" x14ac:dyDescent="0.2">
      <c r="B349" s="34" t="s">
        <v>103</v>
      </c>
      <c r="C349" s="34"/>
      <c r="D349" s="35"/>
      <c r="E349" s="35"/>
      <c r="F349" s="36" t="s">
        <v>26</v>
      </c>
      <c r="G349" s="43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</row>
    <row r="350" spans="2:27" x14ac:dyDescent="0.2">
      <c r="B350" s="34" t="s">
        <v>104</v>
      </c>
      <c r="C350" s="34"/>
      <c r="D350" s="35"/>
      <c r="E350" s="35"/>
      <c r="F350" s="36" t="s">
        <v>26</v>
      </c>
      <c r="G350" s="43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</row>
    <row r="351" spans="2:27" x14ac:dyDescent="0.2">
      <c r="B351" s="34" t="s">
        <v>105</v>
      </c>
      <c r="C351" s="34"/>
      <c r="D351" s="35"/>
      <c r="E351" s="35"/>
      <c r="F351" s="36" t="s">
        <v>26</v>
      </c>
      <c r="G351" s="43"/>
      <c r="H351" s="90" t="s">
        <v>190</v>
      </c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2:27" x14ac:dyDescent="0.2">
      <c r="B352" s="34" t="s">
        <v>106</v>
      </c>
      <c r="C352" s="34"/>
      <c r="D352" s="35"/>
      <c r="E352" s="35"/>
      <c r="F352" s="36" t="s">
        <v>26</v>
      </c>
      <c r="G352" s="43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</row>
    <row r="353" spans="2:27" x14ac:dyDescent="0.2">
      <c r="B353" s="34" t="s">
        <v>119</v>
      </c>
      <c r="C353" s="34"/>
      <c r="D353" s="35"/>
      <c r="E353" s="35"/>
      <c r="F353" s="36" t="s">
        <v>26</v>
      </c>
      <c r="G353" s="43"/>
      <c r="H353" s="90" t="s">
        <v>190</v>
      </c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2:27" x14ac:dyDescent="0.2">
      <c r="B354" s="34" t="s">
        <v>120</v>
      </c>
      <c r="C354" s="34"/>
      <c r="D354" s="35"/>
      <c r="E354" s="35"/>
      <c r="F354" s="36" t="s">
        <v>26</v>
      </c>
      <c r="G354" s="43"/>
      <c r="H354" s="90" t="s">
        <v>190</v>
      </c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2:27" x14ac:dyDescent="0.2">
      <c r="B355" s="131" t="s">
        <v>161</v>
      </c>
      <c r="C355" s="34"/>
      <c r="D355" s="35"/>
      <c r="E355" s="35"/>
      <c r="F355" s="36" t="s">
        <v>26</v>
      </c>
      <c r="G355" s="43"/>
      <c r="H355" s="90" t="s">
        <v>190</v>
      </c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7" spans="2:27" ht="15" x14ac:dyDescent="0.25">
      <c r="B357" s="29" t="s">
        <v>61</v>
      </c>
      <c r="C357" s="29"/>
      <c r="D357" s="9"/>
      <c r="E357" s="9"/>
      <c r="F357" s="30"/>
      <c r="G357" s="42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2:27" ht="15" x14ac:dyDescent="0.25">
      <c r="B358" s="31" t="s">
        <v>25</v>
      </c>
      <c r="C358" s="31"/>
      <c r="D358" s="31"/>
      <c r="E358" s="31"/>
      <c r="F358" s="32" t="s">
        <v>17</v>
      </c>
      <c r="G358" s="33" t="s">
        <v>44</v>
      </c>
      <c r="H358" s="33">
        <v>2023</v>
      </c>
      <c r="I358" s="33">
        <v>2024</v>
      </c>
      <c r="J358" s="33">
        <v>2025</v>
      </c>
      <c r="K358" s="33">
        <v>2026</v>
      </c>
      <c r="L358" s="33">
        <v>2027</v>
      </c>
      <c r="M358" s="33">
        <v>2028</v>
      </c>
      <c r="N358" s="33">
        <v>2029</v>
      </c>
      <c r="O358" s="33">
        <v>2030</v>
      </c>
      <c r="P358" s="33">
        <v>2031</v>
      </c>
      <c r="Q358" s="33">
        <v>2032</v>
      </c>
      <c r="R358" s="33">
        <v>2033</v>
      </c>
      <c r="S358" s="33">
        <v>2034</v>
      </c>
      <c r="T358" s="33">
        <v>2035</v>
      </c>
      <c r="U358" s="33">
        <v>2036</v>
      </c>
      <c r="V358" s="33">
        <v>2037</v>
      </c>
      <c r="W358" s="33">
        <v>2038</v>
      </c>
      <c r="X358" s="33">
        <v>2039</v>
      </c>
      <c r="Y358" s="33">
        <v>2040</v>
      </c>
      <c r="Z358" s="33">
        <v>2041</v>
      </c>
      <c r="AA358" s="33">
        <v>2042</v>
      </c>
    </row>
    <row r="359" spans="2:27" x14ac:dyDescent="0.2">
      <c r="B359" s="34" t="s">
        <v>98</v>
      </c>
      <c r="C359" s="34"/>
      <c r="D359" s="35"/>
      <c r="E359" s="35"/>
      <c r="F359" s="36" t="s">
        <v>26</v>
      </c>
      <c r="G359" s="43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</row>
    <row r="360" spans="2:27" x14ac:dyDescent="0.2">
      <c r="B360" s="34" t="s">
        <v>99</v>
      </c>
      <c r="C360" s="34"/>
      <c r="D360" s="35"/>
      <c r="E360" s="35"/>
      <c r="F360" s="36" t="s">
        <v>26</v>
      </c>
      <c r="G360" s="43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</row>
    <row r="361" spans="2:27" x14ac:dyDescent="0.2">
      <c r="B361" s="34" t="s">
        <v>100</v>
      </c>
      <c r="C361" s="34"/>
      <c r="D361" s="35"/>
      <c r="E361" s="35"/>
      <c r="F361" s="36" t="s">
        <v>26</v>
      </c>
      <c r="G361" s="43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</row>
    <row r="362" spans="2:27" x14ac:dyDescent="0.2">
      <c r="B362" s="34" t="s">
        <v>101</v>
      </c>
      <c r="C362" s="34"/>
      <c r="D362" s="35"/>
      <c r="E362" s="35"/>
      <c r="F362" s="36" t="s">
        <v>26</v>
      </c>
      <c r="G362" s="43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</row>
    <row r="363" spans="2:27" x14ac:dyDescent="0.2">
      <c r="B363" s="34" t="s">
        <v>102</v>
      </c>
      <c r="C363" s="34"/>
      <c r="D363" s="35"/>
      <c r="E363" s="35"/>
      <c r="F363" s="36" t="s">
        <v>26</v>
      </c>
      <c r="G363" s="43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</row>
    <row r="364" spans="2:27" x14ac:dyDescent="0.2">
      <c r="B364" s="34" t="s">
        <v>103</v>
      </c>
      <c r="C364" s="34"/>
      <c r="D364" s="35"/>
      <c r="E364" s="35"/>
      <c r="F364" s="36" t="s">
        <v>26</v>
      </c>
      <c r="G364" s="43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</row>
    <row r="365" spans="2:27" x14ac:dyDescent="0.2">
      <c r="B365" s="34" t="s">
        <v>104</v>
      </c>
      <c r="C365" s="34"/>
      <c r="D365" s="35"/>
      <c r="E365" s="35"/>
      <c r="F365" s="36" t="s">
        <v>26</v>
      </c>
      <c r="G365" s="43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</row>
    <row r="366" spans="2:27" x14ac:dyDescent="0.2">
      <c r="B366" s="34" t="s">
        <v>105</v>
      </c>
      <c r="C366" s="34"/>
      <c r="D366" s="35"/>
      <c r="E366" s="35"/>
      <c r="F366" s="36" t="s">
        <v>26</v>
      </c>
      <c r="G366" s="43"/>
      <c r="H366" s="90" t="s">
        <v>190</v>
      </c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2:27" x14ac:dyDescent="0.2">
      <c r="B367" s="34" t="s">
        <v>106</v>
      </c>
      <c r="C367" s="34"/>
      <c r="D367" s="35"/>
      <c r="E367" s="35"/>
      <c r="F367" s="36" t="s">
        <v>26</v>
      </c>
      <c r="G367" s="43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</row>
    <row r="368" spans="2:27" x14ac:dyDescent="0.2">
      <c r="B368" s="34" t="s">
        <v>119</v>
      </c>
      <c r="C368" s="34"/>
      <c r="D368" s="35"/>
      <c r="E368" s="35"/>
      <c r="F368" s="36" t="s">
        <v>26</v>
      </c>
      <c r="G368" s="43"/>
      <c r="H368" s="90" t="s">
        <v>190</v>
      </c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2:27" x14ac:dyDescent="0.2">
      <c r="B369" s="34" t="s">
        <v>120</v>
      </c>
      <c r="C369" s="34"/>
      <c r="D369" s="35"/>
      <c r="E369" s="35"/>
      <c r="F369" s="36" t="s">
        <v>26</v>
      </c>
      <c r="G369" s="43"/>
      <c r="H369" s="90" t="s">
        <v>190</v>
      </c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2:27" x14ac:dyDescent="0.2">
      <c r="B370" s="131" t="s">
        <v>161</v>
      </c>
      <c r="C370" s="34"/>
      <c r="D370" s="35"/>
      <c r="E370" s="35"/>
      <c r="F370" s="36" t="s">
        <v>26</v>
      </c>
      <c r="G370" s="43"/>
      <c r="H370" s="90" t="s">
        <v>190</v>
      </c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3" spans="2:27" s="198" customFormat="1" ht="19.5" x14ac:dyDescent="0.3">
      <c r="B373" s="2" t="s">
        <v>182</v>
      </c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2:27" s="198" customFormat="1" x14ac:dyDescent="0.2">
      <c r="F374" s="41"/>
    </row>
    <row r="375" spans="2:27" s="198" customFormat="1" ht="15" x14ac:dyDescent="0.25">
      <c r="B375" s="29" t="s">
        <v>183</v>
      </c>
      <c r="C375" s="140"/>
      <c r="D375" s="140"/>
      <c r="E375" s="140"/>
      <c r="F375" s="30"/>
      <c r="G375" s="42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</row>
    <row r="376" spans="2:27" s="198" customFormat="1" ht="15" x14ac:dyDescent="0.25">
      <c r="B376" s="31" t="s">
        <v>25</v>
      </c>
      <c r="C376" s="31"/>
      <c r="D376" s="31"/>
      <c r="E376" s="31"/>
      <c r="F376" s="32" t="s">
        <v>17</v>
      </c>
      <c r="G376" s="33" t="s">
        <v>44</v>
      </c>
      <c r="H376" s="33">
        <v>2023</v>
      </c>
      <c r="I376" s="33">
        <v>2024</v>
      </c>
      <c r="J376" s="33">
        <v>2025</v>
      </c>
      <c r="K376" s="33">
        <v>2026</v>
      </c>
      <c r="L376" s="33">
        <v>2027</v>
      </c>
      <c r="M376" s="33">
        <v>2028</v>
      </c>
      <c r="N376" s="33">
        <v>2029</v>
      </c>
      <c r="O376" s="33">
        <v>2030</v>
      </c>
      <c r="P376" s="33">
        <v>2031</v>
      </c>
      <c r="Q376" s="33">
        <v>2032</v>
      </c>
      <c r="R376" s="33">
        <v>2033</v>
      </c>
      <c r="S376" s="33">
        <v>2034</v>
      </c>
      <c r="T376" s="33">
        <v>2035</v>
      </c>
      <c r="U376" s="33">
        <v>2036</v>
      </c>
      <c r="V376" s="33">
        <v>2037</v>
      </c>
      <c r="W376" s="33">
        <v>2038</v>
      </c>
      <c r="X376" s="33">
        <v>2039</v>
      </c>
      <c r="Y376" s="33">
        <v>2040</v>
      </c>
      <c r="Z376" s="33">
        <v>2041</v>
      </c>
      <c r="AA376" s="33">
        <v>2042</v>
      </c>
    </row>
    <row r="377" spans="2:27" s="198" customFormat="1" x14ac:dyDescent="0.2">
      <c r="B377" s="34" t="s">
        <v>98</v>
      </c>
      <c r="C377" s="34"/>
      <c r="D377" s="35"/>
      <c r="E377" s="35"/>
      <c r="F377" s="36" t="s">
        <v>26</v>
      </c>
      <c r="G377" s="43"/>
      <c r="H377" s="37">
        <v>0</v>
      </c>
      <c r="I377" s="37">
        <v>0</v>
      </c>
      <c r="J377" s="37">
        <v>0</v>
      </c>
      <c r="K377" s="37">
        <v>86799354.527811721</v>
      </c>
      <c r="L377" s="37">
        <v>205042315.181871</v>
      </c>
      <c r="M377" s="37">
        <v>187824254.81714919</v>
      </c>
      <c r="N377" s="37">
        <v>222710594.36354354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</row>
    <row r="378" spans="2:27" s="198" customFormat="1" x14ac:dyDescent="0.2">
      <c r="B378" s="34" t="s">
        <v>99</v>
      </c>
      <c r="C378" s="34"/>
      <c r="D378" s="35"/>
      <c r="E378" s="35"/>
      <c r="F378" s="36" t="s">
        <v>26</v>
      </c>
      <c r="G378" s="43"/>
      <c r="H378" s="37">
        <v>0</v>
      </c>
      <c r="I378" s="37">
        <v>0</v>
      </c>
      <c r="J378" s="37">
        <v>0</v>
      </c>
      <c r="K378" s="37">
        <v>86799354.527811721</v>
      </c>
      <c r="L378" s="37">
        <v>205042315.181871</v>
      </c>
      <c r="M378" s="37">
        <v>187824254.81714919</v>
      </c>
      <c r="N378" s="37">
        <v>222710594.36354354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</row>
    <row r="379" spans="2:27" s="198" customFormat="1" x14ac:dyDescent="0.2">
      <c r="B379" s="34" t="s">
        <v>100</v>
      </c>
      <c r="C379" s="34"/>
      <c r="D379" s="35"/>
      <c r="E379" s="35"/>
      <c r="F379" s="36" t="s">
        <v>26</v>
      </c>
      <c r="G379" s="43"/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132797057.16827469</v>
      </c>
      <c r="N379" s="37">
        <v>222710594.36354354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</row>
    <row r="380" spans="2:27" s="198" customFormat="1" x14ac:dyDescent="0.2">
      <c r="B380" s="34" t="s">
        <v>101</v>
      </c>
      <c r="C380" s="34"/>
      <c r="D380" s="35"/>
      <c r="E380" s="35"/>
      <c r="F380" s="36" t="s">
        <v>26</v>
      </c>
      <c r="G380" s="43"/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96100301.500218242</v>
      </c>
      <c r="N380" s="37">
        <v>222716244.05971041</v>
      </c>
      <c r="O380" s="37">
        <v>5355.1622434792353</v>
      </c>
      <c r="P380" s="37">
        <v>35531.882184222413</v>
      </c>
      <c r="Q380" s="37">
        <v>33679.509179357738</v>
      </c>
      <c r="R380" s="37">
        <v>31923.70538327748</v>
      </c>
      <c r="S380" s="37">
        <v>30259.436382253538</v>
      </c>
      <c r="T380" s="37">
        <v>28681.930220145536</v>
      </c>
      <c r="U380" s="37">
        <v>69908.563840571383</v>
      </c>
      <c r="V380" s="37">
        <v>66264.041555043965</v>
      </c>
      <c r="W380" s="37">
        <v>62809.518061653056</v>
      </c>
      <c r="X380" s="37">
        <v>59535.088210097681</v>
      </c>
      <c r="Y380" s="37">
        <v>56431.36323232008</v>
      </c>
      <c r="Z380" s="37">
        <v>139666.88109105022</v>
      </c>
      <c r="AA380" s="37">
        <v>132385.66928061633</v>
      </c>
    </row>
    <row r="381" spans="2:27" s="198" customFormat="1" x14ac:dyDescent="0.2">
      <c r="B381" s="34" t="s">
        <v>102</v>
      </c>
      <c r="C381" s="34"/>
      <c r="D381" s="35"/>
      <c r="E381" s="35"/>
      <c r="F381" s="36" t="s">
        <v>26</v>
      </c>
      <c r="G381" s="43"/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132797057.16827469</v>
      </c>
      <c r="N381" s="37">
        <v>222710594.36354354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</row>
    <row r="382" spans="2:27" s="198" customFormat="1" x14ac:dyDescent="0.2">
      <c r="B382" s="34" t="s">
        <v>103</v>
      </c>
      <c r="C382" s="34"/>
      <c r="D382" s="35"/>
      <c r="E382" s="35"/>
      <c r="F382" s="36" t="s">
        <v>26</v>
      </c>
      <c r="G382" s="43"/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132797057.16827469</v>
      </c>
      <c r="N382" s="37">
        <v>222710594.36354354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</row>
    <row r="383" spans="2:27" s="198" customFormat="1" x14ac:dyDescent="0.2">
      <c r="B383" s="34" t="s">
        <v>104</v>
      </c>
      <c r="C383" s="34"/>
      <c r="D383" s="35"/>
      <c r="E383" s="35"/>
      <c r="F383" s="36" t="s">
        <v>26</v>
      </c>
      <c r="G383" s="43"/>
      <c r="H383" s="37">
        <v>0</v>
      </c>
      <c r="I383" s="37">
        <v>0</v>
      </c>
      <c r="J383" s="37">
        <v>0</v>
      </c>
      <c r="K383" s="37">
        <v>57094331.635129139</v>
      </c>
      <c r="L383" s="37">
        <v>205048603.43494713</v>
      </c>
      <c r="M383" s="37">
        <v>187830215.24660525</v>
      </c>
      <c r="N383" s="37">
        <v>222716244.05971041</v>
      </c>
      <c r="O383" s="37">
        <v>5355.1622434792353</v>
      </c>
      <c r="P383" s="37">
        <v>35531.882184222413</v>
      </c>
      <c r="Q383" s="37">
        <v>33679.509179357738</v>
      </c>
      <c r="R383" s="37">
        <v>31923.70538327748</v>
      </c>
      <c r="S383" s="37">
        <v>30259.436382253538</v>
      </c>
      <c r="T383" s="37">
        <v>28681.930220145536</v>
      </c>
      <c r="U383" s="37">
        <v>69908.563840571383</v>
      </c>
      <c r="V383" s="37">
        <v>66264.041555043965</v>
      </c>
      <c r="W383" s="37">
        <v>62809.518061653056</v>
      </c>
      <c r="X383" s="37">
        <v>59535.088210097681</v>
      </c>
      <c r="Y383" s="37">
        <v>56431.36323232008</v>
      </c>
      <c r="Z383" s="37">
        <v>139666.88109105022</v>
      </c>
      <c r="AA383" s="37">
        <v>132385.66928061633</v>
      </c>
    </row>
    <row r="384" spans="2:27" s="198" customFormat="1" x14ac:dyDescent="0.2">
      <c r="B384" s="34" t="s">
        <v>105</v>
      </c>
      <c r="C384" s="34"/>
      <c r="D384" s="35"/>
      <c r="E384" s="35"/>
      <c r="F384" s="36" t="s">
        <v>26</v>
      </c>
      <c r="G384" s="43"/>
      <c r="H384" s="90" t="s">
        <v>190</v>
      </c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2:27" s="198" customFormat="1" x14ac:dyDescent="0.2">
      <c r="B385" s="34" t="s">
        <v>106</v>
      </c>
      <c r="C385" s="34"/>
      <c r="D385" s="35"/>
      <c r="E385" s="35"/>
      <c r="F385" s="36" t="s">
        <v>26</v>
      </c>
      <c r="G385" s="43"/>
      <c r="H385" s="37">
        <v>0</v>
      </c>
      <c r="I385" s="37">
        <v>0</v>
      </c>
      <c r="J385" s="37">
        <v>0</v>
      </c>
      <c r="K385" s="37">
        <v>57094331.635129139</v>
      </c>
      <c r="L385" s="37">
        <v>205048603.43494713</v>
      </c>
      <c r="M385" s="37">
        <v>187830215.24660525</v>
      </c>
      <c r="N385" s="37">
        <v>222716244.05971041</v>
      </c>
      <c r="O385" s="37">
        <v>5355.1622434792353</v>
      </c>
      <c r="P385" s="37">
        <v>35531.882184222413</v>
      </c>
      <c r="Q385" s="37">
        <v>33679.509179357738</v>
      </c>
      <c r="R385" s="37">
        <v>31923.70538327748</v>
      </c>
      <c r="S385" s="37">
        <v>30259.436382253538</v>
      </c>
      <c r="T385" s="37">
        <v>28681.930220145536</v>
      </c>
      <c r="U385" s="37">
        <v>69908.563840571383</v>
      </c>
      <c r="V385" s="37">
        <v>66264.041555043965</v>
      </c>
      <c r="W385" s="37">
        <v>62809.518061653056</v>
      </c>
      <c r="X385" s="37">
        <v>59535.088210097681</v>
      </c>
      <c r="Y385" s="37">
        <v>56431.36323232008</v>
      </c>
      <c r="Z385" s="37">
        <v>139666.88109105022</v>
      </c>
      <c r="AA385" s="37">
        <v>132385.66928061633</v>
      </c>
    </row>
    <row r="386" spans="2:27" s="198" customFormat="1" x14ac:dyDescent="0.2">
      <c r="B386" s="34" t="s">
        <v>119</v>
      </c>
      <c r="C386" s="34"/>
      <c r="D386" s="35"/>
      <c r="E386" s="35"/>
      <c r="F386" s="36" t="s">
        <v>26</v>
      </c>
      <c r="G386" s="43"/>
      <c r="H386" s="90" t="s">
        <v>190</v>
      </c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2:27" s="198" customFormat="1" x14ac:dyDescent="0.2">
      <c r="B387" s="34" t="s">
        <v>120</v>
      </c>
      <c r="C387" s="34"/>
      <c r="D387" s="35"/>
      <c r="E387" s="35"/>
      <c r="F387" s="36" t="s">
        <v>26</v>
      </c>
      <c r="G387" s="43"/>
      <c r="H387" s="90" t="s">
        <v>190</v>
      </c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2:27" s="198" customFormat="1" x14ac:dyDescent="0.2">
      <c r="B388" s="131" t="s">
        <v>161</v>
      </c>
      <c r="C388" s="34"/>
      <c r="D388" s="35"/>
      <c r="E388" s="35"/>
      <c r="F388" s="36" t="s">
        <v>26</v>
      </c>
      <c r="G388" s="43"/>
      <c r="H388" s="90" t="s">
        <v>190</v>
      </c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2:27" s="198" customFormat="1" x14ac:dyDescent="0.2">
      <c r="G389" s="41"/>
    </row>
    <row r="390" spans="2:27" s="198" customFormat="1" ht="15" x14ac:dyDescent="0.25">
      <c r="B390" s="29" t="s">
        <v>184</v>
      </c>
      <c r="C390" s="140"/>
      <c r="D390" s="140"/>
      <c r="E390" s="140"/>
      <c r="F390" s="30"/>
      <c r="G390" s="42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</row>
    <row r="391" spans="2:27" s="198" customFormat="1" ht="15" x14ac:dyDescent="0.25">
      <c r="B391" s="31" t="s">
        <v>25</v>
      </c>
      <c r="C391" s="31"/>
      <c r="D391" s="31"/>
      <c r="E391" s="31"/>
      <c r="F391" s="32" t="s">
        <v>17</v>
      </c>
      <c r="G391" s="33" t="s">
        <v>44</v>
      </c>
      <c r="H391" s="33">
        <v>2023</v>
      </c>
      <c r="I391" s="33">
        <v>2024</v>
      </c>
      <c r="J391" s="33">
        <v>2025</v>
      </c>
      <c r="K391" s="33">
        <v>2026</v>
      </c>
      <c r="L391" s="33">
        <v>2027</v>
      </c>
      <c r="M391" s="33">
        <v>2028</v>
      </c>
      <c r="N391" s="33">
        <v>2029</v>
      </c>
      <c r="O391" s="33">
        <v>2030</v>
      </c>
      <c r="P391" s="33">
        <v>2031</v>
      </c>
      <c r="Q391" s="33">
        <v>2032</v>
      </c>
      <c r="R391" s="33">
        <v>2033</v>
      </c>
      <c r="S391" s="33">
        <v>2034</v>
      </c>
      <c r="T391" s="33">
        <v>2035</v>
      </c>
      <c r="U391" s="33">
        <v>2036</v>
      </c>
      <c r="V391" s="33">
        <v>2037</v>
      </c>
      <c r="W391" s="33">
        <v>2038</v>
      </c>
      <c r="X391" s="33">
        <v>2039</v>
      </c>
      <c r="Y391" s="33">
        <v>2040</v>
      </c>
      <c r="Z391" s="33">
        <v>2041</v>
      </c>
      <c r="AA391" s="33">
        <v>2042</v>
      </c>
    </row>
    <row r="392" spans="2:27" s="198" customFormat="1" x14ac:dyDescent="0.2">
      <c r="B392" s="34" t="s">
        <v>98</v>
      </c>
      <c r="C392" s="34"/>
      <c r="D392" s="35"/>
      <c r="E392" s="35"/>
      <c r="F392" s="36" t="s">
        <v>26</v>
      </c>
      <c r="G392" s="43"/>
      <c r="H392" s="37">
        <v>0</v>
      </c>
      <c r="I392" s="37">
        <v>0</v>
      </c>
      <c r="J392" s="37">
        <v>0</v>
      </c>
      <c r="K392" s="37">
        <v>86799354.527811721</v>
      </c>
      <c r="L392" s="37">
        <v>291841669.7096827</v>
      </c>
      <c r="M392" s="37">
        <v>479665924.52683187</v>
      </c>
      <c r="N392" s="37">
        <v>702376518.89037538</v>
      </c>
      <c r="O392" s="37">
        <v>702376518.89037538</v>
      </c>
      <c r="P392" s="37">
        <v>702376518.89037538</v>
      </c>
      <c r="Q392" s="37">
        <v>702376518.89037538</v>
      </c>
      <c r="R392" s="37">
        <v>702376518.89037538</v>
      </c>
      <c r="S392" s="37">
        <v>702376518.89037538</v>
      </c>
      <c r="T392" s="37">
        <v>702376518.89037538</v>
      </c>
      <c r="U392" s="37">
        <v>702376518.89037538</v>
      </c>
      <c r="V392" s="37">
        <v>702376518.89037538</v>
      </c>
      <c r="W392" s="37">
        <v>702376518.89037538</v>
      </c>
      <c r="X392" s="37">
        <v>702376518.89037538</v>
      </c>
      <c r="Y392" s="37">
        <v>702376518.89037538</v>
      </c>
      <c r="Z392" s="37">
        <v>702376518.89037538</v>
      </c>
      <c r="AA392" s="37">
        <v>702376518.89037538</v>
      </c>
    </row>
    <row r="393" spans="2:27" s="198" customFormat="1" x14ac:dyDescent="0.2">
      <c r="B393" s="34" t="s">
        <v>99</v>
      </c>
      <c r="C393" s="34"/>
      <c r="D393" s="35"/>
      <c r="E393" s="35"/>
      <c r="F393" s="36" t="s">
        <v>26</v>
      </c>
      <c r="G393" s="43"/>
      <c r="H393" s="37">
        <v>0</v>
      </c>
      <c r="I393" s="37">
        <v>0</v>
      </c>
      <c r="J393" s="37">
        <v>0</v>
      </c>
      <c r="K393" s="37">
        <v>86799354.527811721</v>
      </c>
      <c r="L393" s="37">
        <v>291841669.7096827</v>
      </c>
      <c r="M393" s="37">
        <v>479665924.52683187</v>
      </c>
      <c r="N393" s="37">
        <v>702376518.89037538</v>
      </c>
      <c r="O393" s="37">
        <v>702376518.89037538</v>
      </c>
      <c r="P393" s="37">
        <v>702376518.89037538</v>
      </c>
      <c r="Q393" s="37">
        <v>702376518.89037538</v>
      </c>
      <c r="R393" s="37">
        <v>702376518.89037538</v>
      </c>
      <c r="S393" s="37">
        <v>702376518.89037538</v>
      </c>
      <c r="T393" s="37">
        <v>702376518.89037538</v>
      </c>
      <c r="U393" s="37">
        <v>702376518.89037538</v>
      </c>
      <c r="V393" s="37">
        <v>702376518.89037538</v>
      </c>
      <c r="W393" s="37">
        <v>702376518.89037538</v>
      </c>
      <c r="X393" s="37">
        <v>702376518.89037538</v>
      </c>
      <c r="Y393" s="37">
        <v>702376518.89037538</v>
      </c>
      <c r="Z393" s="37">
        <v>702376518.89037538</v>
      </c>
      <c r="AA393" s="37">
        <v>702376518.89037538</v>
      </c>
    </row>
    <row r="394" spans="2:27" s="198" customFormat="1" x14ac:dyDescent="0.2">
      <c r="B394" s="34" t="s">
        <v>100</v>
      </c>
      <c r="C394" s="34"/>
      <c r="D394" s="35"/>
      <c r="E394" s="35"/>
      <c r="F394" s="36" t="s">
        <v>26</v>
      </c>
      <c r="G394" s="43"/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132797057.16827469</v>
      </c>
      <c r="N394" s="37">
        <v>355507651.53181821</v>
      </c>
      <c r="O394" s="37">
        <v>355507651.53181821</v>
      </c>
      <c r="P394" s="37">
        <v>355507651.53181821</v>
      </c>
      <c r="Q394" s="37">
        <v>355507651.53181821</v>
      </c>
      <c r="R394" s="37">
        <v>355507651.53181821</v>
      </c>
      <c r="S394" s="37">
        <v>355507651.53181821</v>
      </c>
      <c r="T394" s="37">
        <v>355507651.53181821</v>
      </c>
      <c r="U394" s="37">
        <v>355507651.53181821</v>
      </c>
      <c r="V394" s="37">
        <v>355507651.53181821</v>
      </c>
      <c r="W394" s="37">
        <v>355507651.53181821</v>
      </c>
      <c r="X394" s="37">
        <v>355507651.53181821</v>
      </c>
      <c r="Y394" s="37">
        <v>355507651.53181821</v>
      </c>
      <c r="Z394" s="37">
        <v>355507651.53181821</v>
      </c>
      <c r="AA394" s="37">
        <v>355507651.53181821</v>
      </c>
    </row>
    <row r="395" spans="2:27" s="198" customFormat="1" x14ac:dyDescent="0.2">
      <c r="B395" s="34" t="s">
        <v>101</v>
      </c>
      <c r="C395" s="34"/>
      <c r="D395" s="35"/>
      <c r="E395" s="35"/>
      <c r="F395" s="36" t="s">
        <v>26</v>
      </c>
      <c r="G395" s="43"/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96100301.500218242</v>
      </c>
      <c r="N395" s="37">
        <v>318816545.55992866</v>
      </c>
      <c r="O395" s="37">
        <v>318821900.72217214</v>
      </c>
      <c r="P395" s="37">
        <v>318857432.60435635</v>
      </c>
      <c r="Q395" s="37">
        <v>318891112.1135357</v>
      </c>
      <c r="R395" s="37">
        <v>318923035.818919</v>
      </c>
      <c r="S395" s="37">
        <v>318953295.25530124</v>
      </c>
      <c r="T395" s="37">
        <v>318981977.18552136</v>
      </c>
      <c r="U395" s="37">
        <v>319051885.74936193</v>
      </c>
      <c r="V395" s="37">
        <v>319118149.79091698</v>
      </c>
      <c r="W395" s="37">
        <v>319180959.30897862</v>
      </c>
      <c r="X395" s="37">
        <v>319240494.39718872</v>
      </c>
      <c r="Y395" s="37">
        <v>319296925.76042104</v>
      </c>
      <c r="Z395" s="37">
        <v>319436592.6415121</v>
      </c>
      <c r="AA395" s="37">
        <v>319568978.31079268</v>
      </c>
    </row>
    <row r="396" spans="2:27" s="198" customFormat="1" x14ac:dyDescent="0.2">
      <c r="B396" s="34" t="s">
        <v>102</v>
      </c>
      <c r="C396" s="34"/>
      <c r="D396" s="35"/>
      <c r="E396" s="35"/>
      <c r="F396" s="36" t="s">
        <v>26</v>
      </c>
      <c r="G396" s="43"/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132797057.16827469</v>
      </c>
      <c r="N396" s="37">
        <v>355507651.53181821</v>
      </c>
      <c r="O396" s="37">
        <v>355507651.53181821</v>
      </c>
      <c r="P396" s="37">
        <v>355507651.53181821</v>
      </c>
      <c r="Q396" s="37">
        <v>355507651.53181821</v>
      </c>
      <c r="R396" s="37">
        <v>355507651.53181821</v>
      </c>
      <c r="S396" s="37">
        <v>355507651.53181821</v>
      </c>
      <c r="T396" s="37">
        <v>355507651.53181821</v>
      </c>
      <c r="U396" s="37">
        <v>355507651.53181821</v>
      </c>
      <c r="V396" s="37">
        <v>355507651.53181821</v>
      </c>
      <c r="W396" s="37">
        <v>355507651.53181821</v>
      </c>
      <c r="X396" s="37">
        <v>355507651.53181821</v>
      </c>
      <c r="Y396" s="37">
        <v>355507651.53181821</v>
      </c>
      <c r="Z396" s="37">
        <v>355507651.53181821</v>
      </c>
      <c r="AA396" s="37">
        <v>355507651.53181821</v>
      </c>
    </row>
    <row r="397" spans="2:27" s="198" customFormat="1" x14ac:dyDescent="0.2">
      <c r="B397" s="34" t="s">
        <v>103</v>
      </c>
      <c r="C397" s="34"/>
      <c r="D397" s="35"/>
      <c r="E397" s="35"/>
      <c r="F397" s="36" t="s">
        <v>26</v>
      </c>
      <c r="G397" s="43"/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132797057.16827469</v>
      </c>
      <c r="N397" s="37">
        <v>355507651.53181821</v>
      </c>
      <c r="O397" s="37">
        <v>355507651.53181821</v>
      </c>
      <c r="P397" s="37">
        <v>355507651.53181821</v>
      </c>
      <c r="Q397" s="37">
        <v>355507651.53181821</v>
      </c>
      <c r="R397" s="37">
        <v>355507651.53181821</v>
      </c>
      <c r="S397" s="37">
        <v>355507651.53181821</v>
      </c>
      <c r="T397" s="37">
        <v>355507651.53181821</v>
      </c>
      <c r="U397" s="37">
        <v>355507651.53181821</v>
      </c>
      <c r="V397" s="37">
        <v>355507651.53181821</v>
      </c>
      <c r="W397" s="37">
        <v>355507651.53181821</v>
      </c>
      <c r="X397" s="37">
        <v>355507651.53181821</v>
      </c>
      <c r="Y397" s="37">
        <v>355507651.53181821</v>
      </c>
      <c r="Z397" s="37">
        <v>355507651.53181821</v>
      </c>
      <c r="AA397" s="37">
        <v>355507651.53181821</v>
      </c>
    </row>
    <row r="398" spans="2:27" s="198" customFormat="1" x14ac:dyDescent="0.2">
      <c r="B398" s="34" t="s">
        <v>104</v>
      </c>
      <c r="C398" s="34"/>
      <c r="D398" s="35"/>
      <c r="E398" s="35"/>
      <c r="F398" s="36" t="s">
        <v>26</v>
      </c>
      <c r="G398" s="43"/>
      <c r="H398" s="37">
        <v>0</v>
      </c>
      <c r="I398" s="37">
        <v>0</v>
      </c>
      <c r="J398" s="37">
        <v>0</v>
      </c>
      <c r="K398" s="37">
        <v>57094331.635129139</v>
      </c>
      <c r="L398" s="37">
        <v>262142935.07007629</v>
      </c>
      <c r="M398" s="37">
        <v>449973150.3166815</v>
      </c>
      <c r="N398" s="37">
        <v>672689394.37639189</v>
      </c>
      <c r="O398" s="37">
        <v>672694749.53863537</v>
      </c>
      <c r="P398" s="37">
        <v>672730281.42081964</v>
      </c>
      <c r="Q398" s="37">
        <v>672763960.92999899</v>
      </c>
      <c r="R398" s="37">
        <v>672795884.63538229</v>
      </c>
      <c r="S398" s="37">
        <v>672826144.07176459</v>
      </c>
      <c r="T398" s="37">
        <v>672854826.00198472</v>
      </c>
      <c r="U398" s="37">
        <v>672924734.56582534</v>
      </c>
      <c r="V398" s="37">
        <v>672990998.60738039</v>
      </c>
      <c r="W398" s="37">
        <v>673053808.12544203</v>
      </c>
      <c r="X398" s="37">
        <v>673113343.21365213</v>
      </c>
      <c r="Y398" s="37">
        <v>673169774.57688451</v>
      </c>
      <c r="Z398" s="37">
        <v>673309441.45797551</v>
      </c>
      <c r="AA398" s="37">
        <v>673441827.12725616</v>
      </c>
    </row>
    <row r="399" spans="2:27" s="198" customFormat="1" x14ac:dyDescent="0.2">
      <c r="B399" s="34" t="s">
        <v>105</v>
      </c>
      <c r="C399" s="34"/>
      <c r="D399" s="35"/>
      <c r="E399" s="35"/>
      <c r="F399" s="36" t="s">
        <v>26</v>
      </c>
      <c r="G399" s="43"/>
      <c r="H399" s="90" t="s">
        <v>190</v>
      </c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2:27" s="198" customFormat="1" x14ac:dyDescent="0.2">
      <c r="B400" s="34" t="s">
        <v>106</v>
      </c>
      <c r="C400" s="34"/>
      <c r="D400" s="35"/>
      <c r="E400" s="35"/>
      <c r="F400" s="36" t="s">
        <v>26</v>
      </c>
      <c r="G400" s="43"/>
      <c r="H400" s="37">
        <v>0</v>
      </c>
      <c r="I400" s="37">
        <v>0</v>
      </c>
      <c r="J400" s="37">
        <v>0</v>
      </c>
      <c r="K400" s="37">
        <v>57094331.635129139</v>
      </c>
      <c r="L400" s="37">
        <v>262142935.07007629</v>
      </c>
      <c r="M400" s="37">
        <v>449973150.3166815</v>
      </c>
      <c r="N400" s="37">
        <v>672689394.37639189</v>
      </c>
      <c r="O400" s="37">
        <v>672694749.53863537</v>
      </c>
      <c r="P400" s="37">
        <v>672730281.42081964</v>
      </c>
      <c r="Q400" s="37">
        <v>672763960.92999899</v>
      </c>
      <c r="R400" s="37">
        <v>672795884.63538229</v>
      </c>
      <c r="S400" s="37">
        <v>672826144.07176459</v>
      </c>
      <c r="T400" s="37">
        <v>672854826.00198472</v>
      </c>
      <c r="U400" s="37">
        <v>672924734.56582534</v>
      </c>
      <c r="V400" s="37">
        <v>672990998.60738039</v>
      </c>
      <c r="W400" s="37">
        <v>673053808.12544203</v>
      </c>
      <c r="X400" s="37">
        <v>673113343.21365213</v>
      </c>
      <c r="Y400" s="37">
        <v>673169774.57688451</v>
      </c>
      <c r="Z400" s="37">
        <v>673309441.45797551</v>
      </c>
      <c r="AA400" s="37">
        <v>673441827.12725616</v>
      </c>
    </row>
    <row r="401" spans="2:27" s="198" customFormat="1" x14ac:dyDescent="0.2">
      <c r="B401" s="34" t="s">
        <v>119</v>
      </c>
      <c r="C401" s="34"/>
      <c r="D401" s="35"/>
      <c r="E401" s="35"/>
      <c r="F401" s="36" t="s">
        <v>26</v>
      </c>
      <c r="G401" s="43"/>
      <c r="H401" s="90" t="s">
        <v>190</v>
      </c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2:27" s="198" customFormat="1" x14ac:dyDescent="0.2">
      <c r="B402" s="34" t="s">
        <v>120</v>
      </c>
      <c r="C402" s="34"/>
      <c r="D402" s="35"/>
      <c r="E402" s="35"/>
      <c r="F402" s="36" t="s">
        <v>26</v>
      </c>
      <c r="G402" s="43"/>
      <c r="H402" s="90" t="s">
        <v>190</v>
      </c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2:27" s="198" customFormat="1" x14ac:dyDescent="0.2">
      <c r="B403" s="131" t="s">
        <v>161</v>
      </c>
      <c r="C403" s="34"/>
      <c r="D403" s="35"/>
      <c r="E403" s="35"/>
      <c r="F403" s="36" t="s">
        <v>26</v>
      </c>
      <c r="G403" s="43"/>
      <c r="H403" s="90" t="s">
        <v>190</v>
      </c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2:27" s="198" customFormat="1" x14ac:dyDescent="0.2"/>
    <row r="405" spans="2:27" s="198" customFormat="1" ht="15" x14ac:dyDescent="0.25">
      <c r="B405" s="29" t="s">
        <v>185</v>
      </c>
      <c r="C405" s="140"/>
      <c r="D405" s="140"/>
      <c r="E405" s="140"/>
      <c r="F405" s="30"/>
      <c r="G405" s="42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</row>
    <row r="406" spans="2:27" s="198" customFormat="1" ht="15" x14ac:dyDescent="0.25">
      <c r="B406" s="31" t="s">
        <v>25</v>
      </c>
      <c r="C406" s="31"/>
      <c r="D406" s="31"/>
      <c r="E406" s="31"/>
      <c r="F406" s="32" t="s">
        <v>17</v>
      </c>
      <c r="G406" s="33" t="s">
        <v>44</v>
      </c>
      <c r="H406" s="33">
        <v>2023</v>
      </c>
      <c r="I406" s="33">
        <v>2024</v>
      </c>
      <c r="J406" s="33">
        <v>2025</v>
      </c>
      <c r="K406" s="33">
        <v>2026</v>
      </c>
      <c r="L406" s="33">
        <v>2027</v>
      </c>
      <c r="M406" s="33">
        <v>2028</v>
      </c>
      <c r="N406" s="33">
        <v>2029</v>
      </c>
      <c r="O406" s="33">
        <v>2030</v>
      </c>
      <c r="P406" s="33">
        <v>2031</v>
      </c>
      <c r="Q406" s="33">
        <v>2032</v>
      </c>
      <c r="R406" s="33">
        <v>2033</v>
      </c>
      <c r="S406" s="33">
        <v>2034</v>
      </c>
      <c r="T406" s="33">
        <v>2035</v>
      </c>
      <c r="U406" s="33">
        <v>2036</v>
      </c>
      <c r="V406" s="33">
        <v>2037</v>
      </c>
      <c r="W406" s="33">
        <v>2038</v>
      </c>
      <c r="X406" s="33">
        <v>2039</v>
      </c>
      <c r="Y406" s="33">
        <v>2040</v>
      </c>
      <c r="Z406" s="33">
        <v>2041</v>
      </c>
      <c r="AA406" s="33">
        <v>2042</v>
      </c>
    </row>
    <row r="407" spans="2:27" s="198" customFormat="1" x14ac:dyDescent="0.2">
      <c r="B407" s="34" t="s">
        <v>98</v>
      </c>
      <c r="C407" s="34"/>
      <c r="D407" s="35"/>
      <c r="E407" s="35"/>
      <c r="F407" s="36" t="s">
        <v>26</v>
      </c>
      <c r="G407" s="43"/>
      <c r="H407" s="37">
        <v>198436628.97474882</v>
      </c>
      <c r="I407" s="37">
        <v>198436628.97474882</v>
      </c>
      <c r="J407" s="37">
        <v>198436628.97474882</v>
      </c>
      <c r="K407" s="37">
        <v>198436628.97474882</v>
      </c>
      <c r="L407" s="37">
        <v>198436628.97474882</v>
      </c>
      <c r="M407" s="37">
        <v>198436628.97474882</v>
      </c>
      <c r="N407" s="37">
        <v>198436628.97474882</v>
      </c>
      <c r="O407" s="37">
        <v>198436628.97474882</v>
      </c>
      <c r="P407" s="37">
        <v>198436628.97474882</v>
      </c>
      <c r="Q407" s="37">
        <v>198436628.97474882</v>
      </c>
      <c r="R407" s="37">
        <v>198436628.97474882</v>
      </c>
      <c r="S407" s="37">
        <v>198436628.97474882</v>
      </c>
      <c r="T407" s="37">
        <v>198436628.97474882</v>
      </c>
      <c r="U407" s="37">
        <v>198436628.97474882</v>
      </c>
      <c r="V407" s="37">
        <v>198436628.97474882</v>
      </c>
      <c r="W407" s="37">
        <v>198436628.97474882</v>
      </c>
      <c r="X407" s="37">
        <v>198436628.97474882</v>
      </c>
      <c r="Y407" s="37">
        <v>198436628.97474882</v>
      </c>
      <c r="Z407" s="37">
        <v>198436628.97474882</v>
      </c>
      <c r="AA407" s="37">
        <v>198436628.97474882</v>
      </c>
    </row>
    <row r="408" spans="2:27" s="198" customFormat="1" x14ac:dyDescent="0.2">
      <c r="B408" s="34" t="s">
        <v>99</v>
      </c>
      <c r="C408" s="34"/>
      <c r="D408" s="35"/>
      <c r="E408" s="35"/>
      <c r="F408" s="36" t="s">
        <v>26</v>
      </c>
      <c r="G408" s="43"/>
      <c r="H408" s="37">
        <v>170438200.03259146</v>
      </c>
      <c r="I408" s="37">
        <v>170438200.03259146</v>
      </c>
      <c r="J408" s="37">
        <v>170438200.03259146</v>
      </c>
      <c r="K408" s="37">
        <v>170438200.03259146</v>
      </c>
      <c r="L408" s="37">
        <v>170438200.03259146</v>
      </c>
      <c r="M408" s="37">
        <v>170438200.03259146</v>
      </c>
      <c r="N408" s="37">
        <v>170438200.03259146</v>
      </c>
      <c r="O408" s="37">
        <v>170438200.03259146</v>
      </c>
      <c r="P408" s="37">
        <v>170438200.03259146</v>
      </c>
      <c r="Q408" s="37">
        <v>170438200.03259146</v>
      </c>
      <c r="R408" s="37">
        <v>170438200.03259146</v>
      </c>
      <c r="S408" s="37">
        <v>170438200.03259146</v>
      </c>
      <c r="T408" s="37">
        <v>170438200.03259146</v>
      </c>
      <c r="U408" s="37">
        <v>170438200.03259146</v>
      </c>
      <c r="V408" s="37">
        <v>170438200.03259146</v>
      </c>
      <c r="W408" s="37">
        <v>170438200.03259146</v>
      </c>
      <c r="X408" s="37">
        <v>170438200.03259146</v>
      </c>
      <c r="Y408" s="37">
        <v>170438200.03259146</v>
      </c>
      <c r="Z408" s="37">
        <v>170438200.03259146</v>
      </c>
      <c r="AA408" s="37">
        <v>170438200.03259146</v>
      </c>
    </row>
    <row r="409" spans="2:27" s="198" customFormat="1" x14ac:dyDescent="0.2">
      <c r="B409" s="34" t="s">
        <v>100</v>
      </c>
      <c r="C409" s="34"/>
      <c r="D409" s="35"/>
      <c r="E409" s="35"/>
      <c r="F409" s="36" t="s">
        <v>26</v>
      </c>
      <c r="G409" s="43"/>
      <c r="H409" s="37">
        <v>113268531.5776422</v>
      </c>
      <c r="I409" s="37">
        <v>113268531.5776422</v>
      </c>
      <c r="J409" s="37">
        <v>113268531.5776422</v>
      </c>
      <c r="K409" s="37">
        <v>113268531.5776422</v>
      </c>
      <c r="L409" s="37">
        <v>113268531.5776422</v>
      </c>
      <c r="M409" s="37">
        <v>113268531.5776422</v>
      </c>
      <c r="N409" s="37">
        <v>113268531.5776422</v>
      </c>
      <c r="O409" s="37">
        <v>113268531.5776422</v>
      </c>
      <c r="P409" s="37">
        <v>113268531.5776422</v>
      </c>
      <c r="Q409" s="37">
        <v>113268531.5776422</v>
      </c>
      <c r="R409" s="37">
        <v>113268531.5776422</v>
      </c>
      <c r="S409" s="37">
        <v>113268531.5776422</v>
      </c>
      <c r="T409" s="37">
        <v>113268531.5776422</v>
      </c>
      <c r="U409" s="37">
        <v>113268531.5776422</v>
      </c>
      <c r="V409" s="37">
        <v>113268531.5776422</v>
      </c>
      <c r="W409" s="37">
        <v>113268531.5776422</v>
      </c>
      <c r="X409" s="37">
        <v>113268531.5776422</v>
      </c>
      <c r="Y409" s="37">
        <v>113268531.5776422</v>
      </c>
      <c r="Z409" s="37">
        <v>113268531.5776422</v>
      </c>
      <c r="AA409" s="37">
        <v>113268531.5776422</v>
      </c>
    </row>
    <row r="410" spans="2:27" s="198" customFormat="1" x14ac:dyDescent="0.2">
      <c r="B410" s="34" t="s">
        <v>101</v>
      </c>
      <c r="C410" s="34"/>
      <c r="D410" s="35"/>
      <c r="E410" s="35"/>
      <c r="F410" s="36" t="s">
        <v>26</v>
      </c>
      <c r="G410" s="43"/>
      <c r="H410" s="37">
        <v>92516904.465757415</v>
      </c>
      <c r="I410" s="37">
        <v>92516904.465757415</v>
      </c>
      <c r="J410" s="37">
        <v>92516904.465757415</v>
      </c>
      <c r="K410" s="37">
        <v>92516904.465757415</v>
      </c>
      <c r="L410" s="37">
        <v>92516904.465757415</v>
      </c>
      <c r="M410" s="37">
        <v>92516904.465757415</v>
      </c>
      <c r="N410" s="37">
        <v>92516904.465757415</v>
      </c>
      <c r="O410" s="37">
        <v>92516904.465757415</v>
      </c>
      <c r="P410" s="37">
        <v>92516904.465757415</v>
      </c>
      <c r="Q410" s="37">
        <v>92516904.465757415</v>
      </c>
      <c r="R410" s="37">
        <v>92516904.465757415</v>
      </c>
      <c r="S410" s="37">
        <v>92516904.465757415</v>
      </c>
      <c r="T410" s="37">
        <v>92516904.465757415</v>
      </c>
      <c r="U410" s="37">
        <v>92516904.465757415</v>
      </c>
      <c r="V410" s="37">
        <v>92516904.465757415</v>
      </c>
      <c r="W410" s="37">
        <v>92516904.465757415</v>
      </c>
      <c r="X410" s="37">
        <v>92516904.465757415</v>
      </c>
      <c r="Y410" s="37">
        <v>92516904.465757415</v>
      </c>
      <c r="Z410" s="37">
        <v>92516904.465757415</v>
      </c>
      <c r="AA410" s="37">
        <v>92516904.465757415</v>
      </c>
    </row>
    <row r="411" spans="2:27" s="198" customFormat="1" x14ac:dyDescent="0.2">
      <c r="B411" s="34" t="s">
        <v>102</v>
      </c>
      <c r="C411" s="34"/>
      <c r="D411" s="35"/>
      <c r="E411" s="35"/>
      <c r="F411" s="36" t="s">
        <v>26</v>
      </c>
      <c r="G411" s="43"/>
      <c r="H411" s="37">
        <v>143544924.96725678</v>
      </c>
      <c r="I411" s="37">
        <v>143544924.96725678</v>
      </c>
      <c r="J411" s="37">
        <v>143544924.96725678</v>
      </c>
      <c r="K411" s="37">
        <v>143544924.96725678</v>
      </c>
      <c r="L411" s="37">
        <v>143544924.96725678</v>
      </c>
      <c r="M411" s="37">
        <v>143544924.96725678</v>
      </c>
      <c r="N411" s="37">
        <v>143544924.96725678</v>
      </c>
      <c r="O411" s="37">
        <v>143544924.96725678</v>
      </c>
      <c r="P411" s="37">
        <v>143544924.96725678</v>
      </c>
      <c r="Q411" s="37">
        <v>143544924.96725678</v>
      </c>
      <c r="R411" s="37">
        <v>143544924.96725678</v>
      </c>
      <c r="S411" s="37">
        <v>143544924.96725678</v>
      </c>
      <c r="T411" s="37">
        <v>143544924.96725678</v>
      </c>
      <c r="U411" s="37">
        <v>143544924.96725678</v>
      </c>
      <c r="V411" s="37">
        <v>143544924.96725678</v>
      </c>
      <c r="W411" s="37">
        <v>143544924.96725678</v>
      </c>
      <c r="X411" s="37">
        <v>143544924.96725678</v>
      </c>
      <c r="Y411" s="37">
        <v>143544924.96725678</v>
      </c>
      <c r="Z411" s="37">
        <v>143544924.96725678</v>
      </c>
      <c r="AA411" s="37">
        <v>143544924.96725678</v>
      </c>
    </row>
    <row r="412" spans="2:27" s="198" customFormat="1" x14ac:dyDescent="0.2">
      <c r="B412" s="34" t="s">
        <v>103</v>
      </c>
      <c r="C412" s="34"/>
      <c r="D412" s="35"/>
      <c r="E412" s="35"/>
      <c r="F412" s="36" t="s">
        <v>26</v>
      </c>
      <c r="G412" s="43"/>
      <c r="H412" s="37">
        <v>171633714.46597642</v>
      </c>
      <c r="I412" s="37">
        <v>171633714.46597642</v>
      </c>
      <c r="J412" s="37">
        <v>171633714.46597642</v>
      </c>
      <c r="K412" s="37">
        <v>171633714.46597642</v>
      </c>
      <c r="L412" s="37">
        <v>171633714.46597642</v>
      </c>
      <c r="M412" s="37">
        <v>171633714.46597642</v>
      </c>
      <c r="N412" s="37">
        <v>171633714.46597642</v>
      </c>
      <c r="O412" s="37">
        <v>171633714.46597642</v>
      </c>
      <c r="P412" s="37">
        <v>171633714.46597642</v>
      </c>
      <c r="Q412" s="37">
        <v>171633714.46597642</v>
      </c>
      <c r="R412" s="37">
        <v>171633714.46597642</v>
      </c>
      <c r="S412" s="37">
        <v>171633714.46597642</v>
      </c>
      <c r="T412" s="37">
        <v>171633714.46597642</v>
      </c>
      <c r="U412" s="37">
        <v>171633714.46597642</v>
      </c>
      <c r="V412" s="37">
        <v>171633714.46597642</v>
      </c>
      <c r="W412" s="37">
        <v>171633714.46597642</v>
      </c>
      <c r="X412" s="37">
        <v>171633714.46597642</v>
      </c>
      <c r="Y412" s="37">
        <v>171633714.46597642</v>
      </c>
      <c r="Z412" s="37">
        <v>171633714.46597642</v>
      </c>
      <c r="AA412" s="37">
        <v>171633714.46597642</v>
      </c>
    </row>
    <row r="413" spans="2:27" s="198" customFormat="1" x14ac:dyDescent="0.2">
      <c r="B413" s="34" t="s">
        <v>104</v>
      </c>
      <c r="C413" s="34"/>
      <c r="D413" s="35"/>
      <c r="E413" s="35"/>
      <c r="F413" s="36" t="s">
        <v>26</v>
      </c>
      <c r="G413" s="43"/>
      <c r="H413" s="37">
        <v>100533875.01147252</v>
      </c>
      <c r="I413" s="37">
        <v>100533875.01147252</v>
      </c>
      <c r="J413" s="37">
        <v>100533875.01147252</v>
      </c>
      <c r="K413" s="37">
        <v>100533875.01147252</v>
      </c>
      <c r="L413" s="37">
        <v>100533875.01147252</v>
      </c>
      <c r="M413" s="37">
        <v>100533875.01147252</v>
      </c>
      <c r="N413" s="37">
        <v>100533875.01147252</v>
      </c>
      <c r="O413" s="37">
        <v>100533875.01147252</v>
      </c>
      <c r="P413" s="37">
        <v>100533875.01147252</v>
      </c>
      <c r="Q413" s="37">
        <v>100533875.01147252</v>
      </c>
      <c r="R413" s="37">
        <v>100533875.01147252</v>
      </c>
      <c r="S413" s="37">
        <v>100533875.01147252</v>
      </c>
      <c r="T413" s="37">
        <v>100533875.01147252</v>
      </c>
      <c r="U413" s="37">
        <v>100533875.01147252</v>
      </c>
      <c r="V413" s="37">
        <v>100533875.01147252</v>
      </c>
      <c r="W413" s="37">
        <v>100533875.01147252</v>
      </c>
      <c r="X413" s="37">
        <v>100533875.01147252</v>
      </c>
      <c r="Y413" s="37">
        <v>100533875.01147252</v>
      </c>
      <c r="Z413" s="37">
        <v>100533875.01147252</v>
      </c>
      <c r="AA413" s="37">
        <v>100533875.01147252</v>
      </c>
    </row>
    <row r="414" spans="2:27" s="198" customFormat="1" x14ac:dyDescent="0.2">
      <c r="B414" s="34" t="s">
        <v>105</v>
      </c>
      <c r="C414" s="34"/>
      <c r="D414" s="35"/>
      <c r="E414" s="35"/>
      <c r="F414" s="36" t="s">
        <v>26</v>
      </c>
      <c r="G414" s="43"/>
      <c r="H414" s="90" t="s">
        <v>190</v>
      </c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2:27" s="198" customFormat="1" x14ac:dyDescent="0.2">
      <c r="B415" s="34" t="s">
        <v>106</v>
      </c>
      <c r="C415" s="34"/>
      <c r="D415" s="35"/>
      <c r="E415" s="35"/>
      <c r="F415" s="36" t="s">
        <v>26</v>
      </c>
      <c r="G415" s="43"/>
      <c r="H415" s="37">
        <v>129097373.9088921</v>
      </c>
      <c r="I415" s="37">
        <v>129097373.9088921</v>
      </c>
      <c r="J415" s="37">
        <v>129097373.9088921</v>
      </c>
      <c r="K415" s="37">
        <v>129097373.9088921</v>
      </c>
      <c r="L415" s="37">
        <v>129097373.9088921</v>
      </c>
      <c r="M415" s="37">
        <v>129097373.9088921</v>
      </c>
      <c r="N415" s="37">
        <v>129097373.9088921</v>
      </c>
      <c r="O415" s="37">
        <v>129097373.9088921</v>
      </c>
      <c r="P415" s="37">
        <v>129097373.9088921</v>
      </c>
      <c r="Q415" s="37">
        <v>129097373.9088921</v>
      </c>
      <c r="R415" s="37">
        <v>129097373.9088921</v>
      </c>
      <c r="S415" s="37">
        <v>129097373.9088921</v>
      </c>
      <c r="T415" s="37">
        <v>129097373.9088921</v>
      </c>
      <c r="U415" s="37">
        <v>129097373.9088921</v>
      </c>
      <c r="V415" s="37">
        <v>129097373.9088921</v>
      </c>
      <c r="W415" s="37">
        <v>129097373.9088921</v>
      </c>
      <c r="X415" s="37">
        <v>129097373.9088921</v>
      </c>
      <c r="Y415" s="37">
        <v>129097373.9088921</v>
      </c>
      <c r="Z415" s="37">
        <v>129097373.9088921</v>
      </c>
      <c r="AA415" s="37">
        <v>129097373.9088921</v>
      </c>
    </row>
    <row r="416" spans="2:27" s="198" customFormat="1" x14ac:dyDescent="0.2">
      <c r="B416" s="34" t="s">
        <v>119</v>
      </c>
      <c r="C416" s="34"/>
      <c r="D416" s="35"/>
      <c r="E416" s="35"/>
      <c r="F416" s="36" t="s">
        <v>26</v>
      </c>
      <c r="G416" s="43"/>
      <c r="H416" s="90" t="s">
        <v>190</v>
      </c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2:27" s="198" customFormat="1" x14ac:dyDescent="0.2">
      <c r="B417" s="34" t="s">
        <v>120</v>
      </c>
      <c r="C417" s="34"/>
      <c r="D417" s="35"/>
      <c r="E417" s="35"/>
      <c r="F417" s="36" t="s">
        <v>26</v>
      </c>
      <c r="G417" s="43"/>
      <c r="H417" s="90" t="s">
        <v>190</v>
      </c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2:27" s="198" customFormat="1" x14ac:dyDescent="0.2">
      <c r="B418" s="131" t="s">
        <v>161</v>
      </c>
      <c r="C418" s="34"/>
      <c r="D418" s="35"/>
      <c r="E418" s="35"/>
      <c r="F418" s="36" t="s">
        <v>26</v>
      </c>
      <c r="G418" s="43"/>
      <c r="H418" s="90" t="s">
        <v>190</v>
      </c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2:27" s="198" customFormat="1" x14ac:dyDescent="0.2">
      <c r="G419" s="41"/>
    </row>
    <row r="420" spans="2:27" s="198" customFormat="1" ht="15" x14ac:dyDescent="0.25">
      <c r="B420" s="29" t="s">
        <v>186</v>
      </c>
      <c r="C420" s="140"/>
      <c r="D420" s="140"/>
      <c r="E420" s="140"/>
      <c r="F420" s="30"/>
      <c r="G420" s="42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</row>
    <row r="421" spans="2:27" s="198" customFormat="1" ht="15" x14ac:dyDescent="0.25">
      <c r="B421" s="31" t="s">
        <v>25</v>
      </c>
      <c r="C421" s="31"/>
      <c r="D421" s="31"/>
      <c r="E421" s="31"/>
      <c r="F421" s="32" t="s">
        <v>17</v>
      </c>
      <c r="G421" s="33" t="s">
        <v>44</v>
      </c>
      <c r="H421" s="33">
        <v>2023</v>
      </c>
      <c r="I421" s="33">
        <v>2024</v>
      </c>
      <c r="J421" s="33">
        <v>2025</v>
      </c>
      <c r="K421" s="33">
        <v>2026</v>
      </c>
      <c r="L421" s="33">
        <v>2027</v>
      </c>
      <c r="M421" s="33">
        <v>2028</v>
      </c>
      <c r="N421" s="33">
        <v>2029</v>
      </c>
      <c r="O421" s="33">
        <v>2030</v>
      </c>
      <c r="P421" s="33">
        <v>2031</v>
      </c>
      <c r="Q421" s="33">
        <v>2032</v>
      </c>
      <c r="R421" s="33">
        <v>2033</v>
      </c>
      <c r="S421" s="33">
        <v>2034</v>
      </c>
      <c r="T421" s="33">
        <v>2035</v>
      </c>
      <c r="U421" s="33">
        <v>2036</v>
      </c>
      <c r="V421" s="33">
        <v>2037</v>
      </c>
      <c r="W421" s="33">
        <v>2038</v>
      </c>
      <c r="X421" s="33">
        <v>2039</v>
      </c>
      <c r="Y421" s="33">
        <v>2040</v>
      </c>
      <c r="Z421" s="33">
        <v>2041</v>
      </c>
      <c r="AA421" s="33">
        <v>2042</v>
      </c>
    </row>
    <row r="422" spans="2:27" s="198" customFormat="1" x14ac:dyDescent="0.2">
      <c r="B422" s="34" t="s">
        <v>98</v>
      </c>
      <c r="C422" s="34"/>
      <c r="D422" s="35"/>
      <c r="E422" s="35"/>
      <c r="F422" s="36" t="s">
        <v>26</v>
      </c>
      <c r="G422" s="43"/>
      <c r="H422" s="37" t="s">
        <v>193</v>
      </c>
      <c r="I422" s="37" t="s">
        <v>193</v>
      </c>
      <c r="J422" s="37" t="s">
        <v>193</v>
      </c>
      <c r="K422" s="37" t="s">
        <v>193</v>
      </c>
      <c r="L422" s="37" t="s">
        <v>194</v>
      </c>
      <c r="M422" s="37" t="s">
        <v>194</v>
      </c>
      <c r="N422" s="37" t="s">
        <v>194</v>
      </c>
      <c r="O422" s="37" t="s">
        <v>194</v>
      </c>
      <c r="P422" s="37" t="s">
        <v>194</v>
      </c>
      <c r="Q422" s="37" t="s">
        <v>194</v>
      </c>
      <c r="R422" s="37" t="s">
        <v>194</v>
      </c>
      <c r="S422" s="37" t="s">
        <v>194</v>
      </c>
      <c r="T422" s="37" t="s">
        <v>194</v>
      </c>
      <c r="U422" s="37" t="s">
        <v>194</v>
      </c>
      <c r="V422" s="37" t="s">
        <v>194</v>
      </c>
      <c r="W422" s="37" t="s">
        <v>194</v>
      </c>
      <c r="X422" s="37" t="s">
        <v>194</v>
      </c>
      <c r="Y422" s="37" t="s">
        <v>194</v>
      </c>
      <c r="Z422" s="37" t="s">
        <v>194</v>
      </c>
      <c r="AA422" s="37" t="s">
        <v>194</v>
      </c>
    </row>
    <row r="423" spans="2:27" s="198" customFormat="1" x14ac:dyDescent="0.2">
      <c r="B423" s="34" t="s">
        <v>99</v>
      </c>
      <c r="C423" s="34"/>
      <c r="D423" s="35"/>
      <c r="E423" s="35"/>
      <c r="F423" s="36" t="s">
        <v>26</v>
      </c>
      <c r="G423" s="43"/>
      <c r="H423" s="37" t="s">
        <v>193</v>
      </c>
      <c r="I423" s="37" t="s">
        <v>193</v>
      </c>
      <c r="J423" s="37" t="s">
        <v>193</v>
      </c>
      <c r="K423" s="37" t="s">
        <v>193</v>
      </c>
      <c r="L423" s="37" t="s">
        <v>194</v>
      </c>
      <c r="M423" s="37" t="s">
        <v>194</v>
      </c>
      <c r="N423" s="37" t="s">
        <v>194</v>
      </c>
      <c r="O423" s="37" t="s">
        <v>194</v>
      </c>
      <c r="P423" s="37" t="s">
        <v>194</v>
      </c>
      <c r="Q423" s="37" t="s">
        <v>194</v>
      </c>
      <c r="R423" s="37" t="s">
        <v>194</v>
      </c>
      <c r="S423" s="37" t="s">
        <v>194</v>
      </c>
      <c r="T423" s="37" t="s">
        <v>194</v>
      </c>
      <c r="U423" s="37" t="s">
        <v>194</v>
      </c>
      <c r="V423" s="37" t="s">
        <v>194</v>
      </c>
      <c r="W423" s="37" t="s">
        <v>194</v>
      </c>
      <c r="X423" s="37" t="s">
        <v>194</v>
      </c>
      <c r="Y423" s="37" t="s">
        <v>194</v>
      </c>
      <c r="Z423" s="37" t="s">
        <v>194</v>
      </c>
      <c r="AA423" s="37" t="s">
        <v>194</v>
      </c>
    </row>
    <row r="424" spans="2:27" s="198" customFormat="1" x14ac:dyDescent="0.2">
      <c r="B424" s="34" t="s">
        <v>100</v>
      </c>
      <c r="C424" s="34"/>
      <c r="D424" s="35"/>
      <c r="E424" s="35"/>
      <c r="F424" s="36" t="s">
        <v>26</v>
      </c>
      <c r="G424" s="43"/>
      <c r="H424" s="37" t="s">
        <v>193</v>
      </c>
      <c r="I424" s="37" t="s">
        <v>193</v>
      </c>
      <c r="J424" s="37" t="s">
        <v>193</v>
      </c>
      <c r="K424" s="37" t="s">
        <v>193</v>
      </c>
      <c r="L424" s="37" t="s">
        <v>193</v>
      </c>
      <c r="M424" s="37" t="s">
        <v>194</v>
      </c>
      <c r="N424" s="37" t="s">
        <v>194</v>
      </c>
      <c r="O424" s="37" t="s">
        <v>194</v>
      </c>
      <c r="P424" s="37" t="s">
        <v>194</v>
      </c>
      <c r="Q424" s="37" t="s">
        <v>194</v>
      </c>
      <c r="R424" s="37" t="s">
        <v>194</v>
      </c>
      <c r="S424" s="37" t="s">
        <v>194</v>
      </c>
      <c r="T424" s="37" t="s">
        <v>194</v>
      </c>
      <c r="U424" s="37" t="s">
        <v>194</v>
      </c>
      <c r="V424" s="37" t="s">
        <v>194</v>
      </c>
      <c r="W424" s="37" t="s">
        <v>194</v>
      </c>
      <c r="X424" s="37" t="s">
        <v>194</v>
      </c>
      <c r="Y424" s="37" t="s">
        <v>194</v>
      </c>
      <c r="Z424" s="37" t="s">
        <v>194</v>
      </c>
      <c r="AA424" s="37" t="s">
        <v>194</v>
      </c>
    </row>
    <row r="425" spans="2:27" s="198" customFormat="1" x14ac:dyDescent="0.2">
      <c r="B425" s="34" t="s">
        <v>101</v>
      </c>
      <c r="C425" s="34"/>
      <c r="D425" s="35"/>
      <c r="E425" s="35"/>
      <c r="F425" s="36" t="s">
        <v>26</v>
      </c>
      <c r="G425" s="43"/>
      <c r="H425" s="37" t="s">
        <v>193</v>
      </c>
      <c r="I425" s="37" t="s">
        <v>193</v>
      </c>
      <c r="J425" s="37" t="s">
        <v>193</v>
      </c>
      <c r="K425" s="37" t="s">
        <v>193</v>
      </c>
      <c r="L425" s="37" t="s">
        <v>193</v>
      </c>
      <c r="M425" s="37" t="s">
        <v>194</v>
      </c>
      <c r="N425" s="37" t="s">
        <v>194</v>
      </c>
      <c r="O425" s="37" t="s">
        <v>194</v>
      </c>
      <c r="P425" s="37" t="s">
        <v>194</v>
      </c>
      <c r="Q425" s="37" t="s">
        <v>194</v>
      </c>
      <c r="R425" s="37" t="s">
        <v>194</v>
      </c>
      <c r="S425" s="37" t="s">
        <v>194</v>
      </c>
      <c r="T425" s="37" t="s">
        <v>194</v>
      </c>
      <c r="U425" s="37" t="s">
        <v>194</v>
      </c>
      <c r="V425" s="37" t="s">
        <v>194</v>
      </c>
      <c r="W425" s="37" t="s">
        <v>194</v>
      </c>
      <c r="X425" s="37" t="s">
        <v>194</v>
      </c>
      <c r="Y425" s="37" t="s">
        <v>194</v>
      </c>
      <c r="Z425" s="37" t="s">
        <v>194</v>
      </c>
      <c r="AA425" s="37" t="s">
        <v>194</v>
      </c>
    </row>
    <row r="426" spans="2:27" s="198" customFormat="1" x14ac:dyDescent="0.2">
      <c r="B426" s="34" t="s">
        <v>102</v>
      </c>
      <c r="C426" s="34"/>
      <c r="D426" s="35"/>
      <c r="E426" s="35"/>
      <c r="F426" s="36" t="s">
        <v>26</v>
      </c>
      <c r="G426" s="43"/>
      <c r="H426" s="37" t="s">
        <v>193</v>
      </c>
      <c r="I426" s="37" t="s">
        <v>193</v>
      </c>
      <c r="J426" s="37" t="s">
        <v>193</v>
      </c>
      <c r="K426" s="37" t="s">
        <v>193</v>
      </c>
      <c r="L426" s="37" t="s">
        <v>193</v>
      </c>
      <c r="M426" s="37" t="s">
        <v>193</v>
      </c>
      <c r="N426" s="37" t="s">
        <v>194</v>
      </c>
      <c r="O426" s="37" t="s">
        <v>194</v>
      </c>
      <c r="P426" s="37" t="s">
        <v>194</v>
      </c>
      <c r="Q426" s="37" t="s">
        <v>194</v>
      </c>
      <c r="R426" s="37" t="s">
        <v>194</v>
      </c>
      <c r="S426" s="37" t="s">
        <v>194</v>
      </c>
      <c r="T426" s="37" t="s">
        <v>194</v>
      </c>
      <c r="U426" s="37" t="s">
        <v>194</v>
      </c>
      <c r="V426" s="37" t="s">
        <v>194</v>
      </c>
      <c r="W426" s="37" t="s">
        <v>194</v>
      </c>
      <c r="X426" s="37" t="s">
        <v>194</v>
      </c>
      <c r="Y426" s="37" t="s">
        <v>194</v>
      </c>
      <c r="Z426" s="37" t="s">
        <v>194</v>
      </c>
      <c r="AA426" s="37" t="s">
        <v>194</v>
      </c>
    </row>
    <row r="427" spans="2:27" s="198" customFormat="1" x14ac:dyDescent="0.2">
      <c r="B427" s="34" t="s">
        <v>103</v>
      </c>
      <c r="C427" s="34"/>
      <c r="D427" s="35"/>
      <c r="E427" s="35"/>
      <c r="F427" s="36" t="s">
        <v>26</v>
      </c>
      <c r="G427" s="43"/>
      <c r="H427" s="37" t="s">
        <v>193</v>
      </c>
      <c r="I427" s="37" t="s">
        <v>193</v>
      </c>
      <c r="J427" s="37" t="s">
        <v>193</v>
      </c>
      <c r="K427" s="37" t="s">
        <v>193</v>
      </c>
      <c r="L427" s="37" t="s">
        <v>193</v>
      </c>
      <c r="M427" s="37" t="s">
        <v>193</v>
      </c>
      <c r="N427" s="37" t="s">
        <v>194</v>
      </c>
      <c r="O427" s="37" t="s">
        <v>194</v>
      </c>
      <c r="P427" s="37" t="s">
        <v>194</v>
      </c>
      <c r="Q427" s="37" t="s">
        <v>194</v>
      </c>
      <c r="R427" s="37" t="s">
        <v>194</v>
      </c>
      <c r="S427" s="37" t="s">
        <v>194</v>
      </c>
      <c r="T427" s="37" t="s">
        <v>194</v>
      </c>
      <c r="U427" s="37" t="s">
        <v>194</v>
      </c>
      <c r="V427" s="37" t="s">
        <v>194</v>
      </c>
      <c r="W427" s="37" t="s">
        <v>194</v>
      </c>
      <c r="X427" s="37" t="s">
        <v>194</v>
      </c>
      <c r="Y427" s="37" t="s">
        <v>194</v>
      </c>
      <c r="Z427" s="37" t="s">
        <v>194</v>
      </c>
      <c r="AA427" s="37" t="s">
        <v>194</v>
      </c>
    </row>
    <row r="428" spans="2:27" s="198" customFormat="1" x14ac:dyDescent="0.2">
      <c r="B428" s="34" t="s">
        <v>104</v>
      </c>
      <c r="C428" s="34"/>
      <c r="D428" s="35"/>
      <c r="E428" s="35"/>
      <c r="F428" s="36" t="s">
        <v>26</v>
      </c>
      <c r="G428" s="43"/>
      <c r="H428" s="37" t="s">
        <v>193</v>
      </c>
      <c r="I428" s="37" t="s">
        <v>193</v>
      </c>
      <c r="J428" s="37" t="s">
        <v>193</v>
      </c>
      <c r="K428" s="37" t="s">
        <v>193</v>
      </c>
      <c r="L428" s="37" t="s">
        <v>194</v>
      </c>
      <c r="M428" s="37" t="s">
        <v>194</v>
      </c>
      <c r="N428" s="37" t="s">
        <v>194</v>
      </c>
      <c r="O428" s="37" t="s">
        <v>194</v>
      </c>
      <c r="P428" s="37" t="s">
        <v>194</v>
      </c>
      <c r="Q428" s="37" t="s">
        <v>194</v>
      </c>
      <c r="R428" s="37" t="s">
        <v>194</v>
      </c>
      <c r="S428" s="37" t="s">
        <v>194</v>
      </c>
      <c r="T428" s="37" t="s">
        <v>194</v>
      </c>
      <c r="U428" s="37" t="s">
        <v>194</v>
      </c>
      <c r="V428" s="37" t="s">
        <v>194</v>
      </c>
      <c r="W428" s="37" t="s">
        <v>194</v>
      </c>
      <c r="X428" s="37" t="s">
        <v>194</v>
      </c>
      <c r="Y428" s="37" t="s">
        <v>194</v>
      </c>
      <c r="Z428" s="37" t="s">
        <v>194</v>
      </c>
      <c r="AA428" s="37" t="s">
        <v>194</v>
      </c>
    </row>
    <row r="429" spans="2:27" s="198" customFormat="1" x14ac:dyDescent="0.2">
      <c r="B429" s="34" t="s">
        <v>105</v>
      </c>
      <c r="C429" s="34"/>
      <c r="D429" s="35"/>
      <c r="E429" s="35"/>
      <c r="F429" s="36" t="s">
        <v>26</v>
      </c>
      <c r="G429" s="43"/>
      <c r="H429" s="37" t="s">
        <v>193</v>
      </c>
      <c r="I429" s="37" t="s">
        <v>193</v>
      </c>
      <c r="J429" s="37" t="s">
        <v>193</v>
      </c>
      <c r="K429" s="37" t="s">
        <v>193</v>
      </c>
      <c r="L429" s="37" t="s">
        <v>194</v>
      </c>
      <c r="M429" s="37" t="s">
        <v>194</v>
      </c>
      <c r="N429" s="37" t="s">
        <v>194</v>
      </c>
      <c r="O429" s="37" t="s">
        <v>194</v>
      </c>
      <c r="P429" s="37" t="s">
        <v>194</v>
      </c>
      <c r="Q429" s="37" t="s">
        <v>194</v>
      </c>
      <c r="R429" s="37" t="s">
        <v>194</v>
      </c>
      <c r="S429" s="37" t="s">
        <v>194</v>
      </c>
      <c r="T429" s="37" t="s">
        <v>194</v>
      </c>
      <c r="U429" s="37" t="s">
        <v>194</v>
      </c>
      <c r="V429" s="37" t="s">
        <v>194</v>
      </c>
      <c r="W429" s="37" t="s">
        <v>194</v>
      </c>
      <c r="X429" s="37" t="s">
        <v>194</v>
      </c>
      <c r="Y429" s="37" t="s">
        <v>194</v>
      </c>
      <c r="Z429" s="37" t="s">
        <v>194</v>
      </c>
      <c r="AA429" s="37" t="s">
        <v>194</v>
      </c>
    </row>
    <row r="430" spans="2:27" s="198" customFormat="1" x14ac:dyDescent="0.2">
      <c r="B430" s="34" t="s">
        <v>106</v>
      </c>
      <c r="C430" s="34"/>
      <c r="D430" s="35"/>
      <c r="E430" s="35"/>
      <c r="F430" s="36" t="s">
        <v>26</v>
      </c>
      <c r="G430" s="43"/>
      <c r="H430" s="37" t="s">
        <v>193</v>
      </c>
      <c r="I430" s="37" t="s">
        <v>193</v>
      </c>
      <c r="J430" s="37" t="s">
        <v>193</v>
      </c>
      <c r="K430" s="37" t="s">
        <v>193</v>
      </c>
      <c r="L430" s="37" t="s">
        <v>194</v>
      </c>
      <c r="M430" s="37" t="s">
        <v>194</v>
      </c>
      <c r="N430" s="37" t="s">
        <v>194</v>
      </c>
      <c r="O430" s="37" t="s">
        <v>194</v>
      </c>
      <c r="P430" s="37" t="s">
        <v>194</v>
      </c>
      <c r="Q430" s="37" t="s">
        <v>194</v>
      </c>
      <c r="R430" s="37" t="s">
        <v>194</v>
      </c>
      <c r="S430" s="37" t="s">
        <v>194</v>
      </c>
      <c r="T430" s="37" t="s">
        <v>194</v>
      </c>
      <c r="U430" s="37" t="s">
        <v>194</v>
      </c>
      <c r="V430" s="37" t="s">
        <v>194</v>
      </c>
      <c r="W430" s="37" t="s">
        <v>194</v>
      </c>
      <c r="X430" s="37" t="s">
        <v>194</v>
      </c>
      <c r="Y430" s="37" t="s">
        <v>194</v>
      </c>
      <c r="Z430" s="37" t="s">
        <v>194</v>
      </c>
      <c r="AA430" s="37" t="s">
        <v>194</v>
      </c>
    </row>
    <row r="431" spans="2:27" s="198" customFormat="1" x14ac:dyDescent="0.2">
      <c r="B431" s="34" t="s">
        <v>119</v>
      </c>
      <c r="C431" s="34"/>
      <c r="D431" s="35"/>
      <c r="E431" s="35"/>
      <c r="F431" s="36" t="s">
        <v>26</v>
      </c>
      <c r="G431" s="43"/>
      <c r="H431" s="37" t="s">
        <v>193</v>
      </c>
      <c r="I431" s="37" t="s">
        <v>193</v>
      </c>
      <c r="J431" s="37" t="s">
        <v>193</v>
      </c>
      <c r="K431" s="37" t="s">
        <v>193</v>
      </c>
      <c r="L431" s="37" t="s">
        <v>194</v>
      </c>
      <c r="M431" s="37" t="s">
        <v>194</v>
      </c>
      <c r="N431" s="37" t="s">
        <v>194</v>
      </c>
      <c r="O431" s="37" t="s">
        <v>194</v>
      </c>
      <c r="P431" s="37" t="s">
        <v>194</v>
      </c>
      <c r="Q431" s="37" t="s">
        <v>194</v>
      </c>
      <c r="R431" s="37" t="s">
        <v>194</v>
      </c>
      <c r="S431" s="37" t="s">
        <v>194</v>
      </c>
      <c r="T431" s="37" t="s">
        <v>194</v>
      </c>
      <c r="U431" s="37" t="s">
        <v>194</v>
      </c>
      <c r="V431" s="37" t="s">
        <v>194</v>
      </c>
      <c r="W431" s="37" t="s">
        <v>194</v>
      </c>
      <c r="X431" s="37" t="s">
        <v>194</v>
      </c>
      <c r="Y431" s="37" t="s">
        <v>194</v>
      </c>
      <c r="Z431" s="37" t="s">
        <v>194</v>
      </c>
      <c r="AA431" s="37" t="s">
        <v>194</v>
      </c>
    </row>
    <row r="432" spans="2:27" s="198" customFormat="1" x14ac:dyDescent="0.2">
      <c r="B432" s="34" t="s">
        <v>120</v>
      </c>
      <c r="C432" s="34"/>
      <c r="D432" s="35"/>
      <c r="E432" s="35"/>
      <c r="F432" s="36" t="s">
        <v>26</v>
      </c>
      <c r="G432" s="43"/>
      <c r="H432" s="37" t="s">
        <v>193</v>
      </c>
      <c r="I432" s="37" t="s">
        <v>193</v>
      </c>
      <c r="J432" s="37" t="s">
        <v>193</v>
      </c>
      <c r="K432" s="37" t="s">
        <v>194</v>
      </c>
      <c r="L432" s="37" t="s">
        <v>194</v>
      </c>
      <c r="M432" s="37" t="s">
        <v>194</v>
      </c>
      <c r="N432" s="37" t="s">
        <v>194</v>
      </c>
      <c r="O432" s="37" t="s">
        <v>194</v>
      </c>
      <c r="P432" s="37" t="s">
        <v>194</v>
      </c>
      <c r="Q432" s="37" t="s">
        <v>194</v>
      </c>
      <c r="R432" s="37" t="s">
        <v>194</v>
      </c>
      <c r="S432" s="37" t="s">
        <v>194</v>
      </c>
      <c r="T432" s="37" t="s">
        <v>194</v>
      </c>
      <c r="U432" s="37" t="s">
        <v>194</v>
      </c>
      <c r="V432" s="37" t="s">
        <v>194</v>
      </c>
      <c r="W432" s="37" t="s">
        <v>194</v>
      </c>
      <c r="X432" s="37" t="s">
        <v>194</v>
      </c>
      <c r="Y432" s="37" t="s">
        <v>194</v>
      </c>
      <c r="Z432" s="37" t="s">
        <v>194</v>
      </c>
      <c r="AA432" s="37" t="s">
        <v>194</v>
      </c>
    </row>
    <row r="433" spans="2:27" s="198" customFormat="1" x14ac:dyDescent="0.2">
      <c r="B433" s="131" t="s">
        <v>161</v>
      </c>
      <c r="C433" s="34"/>
      <c r="D433" s="35"/>
      <c r="E433" s="35"/>
      <c r="F433" s="36" t="s">
        <v>26</v>
      </c>
      <c r="G433" s="43"/>
      <c r="H433" s="37" t="s">
        <v>193</v>
      </c>
      <c r="I433" s="37" t="s">
        <v>193</v>
      </c>
      <c r="J433" s="37" t="s">
        <v>193</v>
      </c>
      <c r="K433" s="37" t="s">
        <v>194</v>
      </c>
      <c r="L433" s="37" t="s">
        <v>194</v>
      </c>
      <c r="M433" s="37" t="s">
        <v>194</v>
      </c>
      <c r="N433" s="37" t="s">
        <v>194</v>
      </c>
      <c r="O433" s="37" t="s">
        <v>194</v>
      </c>
      <c r="P433" s="37" t="s">
        <v>194</v>
      </c>
      <c r="Q433" s="37" t="s">
        <v>194</v>
      </c>
      <c r="R433" s="37" t="s">
        <v>194</v>
      </c>
      <c r="S433" s="37" t="s">
        <v>194</v>
      </c>
      <c r="T433" s="37" t="s">
        <v>194</v>
      </c>
      <c r="U433" s="37" t="s">
        <v>194</v>
      </c>
      <c r="V433" s="37" t="s">
        <v>194</v>
      </c>
      <c r="W433" s="37" t="s">
        <v>194</v>
      </c>
      <c r="X433" s="37" t="s">
        <v>194</v>
      </c>
      <c r="Y433" s="37" t="s">
        <v>194</v>
      </c>
      <c r="Z433" s="37" t="s">
        <v>194</v>
      </c>
      <c r="AA433" s="37" t="s">
        <v>194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98FF-3650-4203-9ABE-02D3A16A709D}">
  <sheetPr>
    <tabColor theme="9"/>
  </sheetPr>
  <dimension ref="A2:AF433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2.625" style="10" customWidth="1"/>
    <col min="2" max="2" width="15.5" style="10" customWidth="1"/>
    <col min="3" max="3" width="12.625" style="10" customWidth="1"/>
    <col min="4" max="4" width="36.875" style="10" customWidth="1"/>
    <col min="5" max="5" width="15.875" style="10" customWidth="1"/>
    <col min="6" max="6" width="16.375" style="10" customWidth="1"/>
    <col min="7" max="7" width="13.375" style="62" customWidth="1"/>
    <col min="8" max="28" width="15.5" style="10" customWidth="1"/>
    <col min="29" max="29" width="18.375" style="10" customWidth="1"/>
    <col min="30" max="31" width="15.5" style="10" customWidth="1"/>
    <col min="32" max="32" width="16" style="10" customWidth="1"/>
    <col min="33" max="16384" width="8.625" style="10"/>
  </cols>
  <sheetData>
    <row r="2" spans="2:27" ht="15" x14ac:dyDescent="0.25">
      <c r="B2" s="63" t="s">
        <v>31</v>
      </c>
      <c r="C2" s="63"/>
      <c r="D2" s="63" t="s">
        <v>70</v>
      </c>
      <c r="E2" s="63"/>
      <c r="F2" s="64"/>
      <c r="G2" s="65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</row>
    <row r="4" spans="2:27" ht="15" x14ac:dyDescent="0.25">
      <c r="B4" s="29" t="s">
        <v>43</v>
      </c>
      <c r="C4" s="29"/>
      <c r="D4" s="140"/>
      <c r="E4" s="140"/>
      <c r="F4" s="30"/>
      <c r="G4" s="42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2:27" ht="15" x14ac:dyDescent="0.25">
      <c r="B5" s="31" t="s">
        <v>25</v>
      </c>
      <c r="C5" s="31"/>
      <c r="D5" s="31"/>
      <c r="E5" s="31"/>
      <c r="F5" s="32" t="s">
        <v>17</v>
      </c>
      <c r="G5" s="33" t="s">
        <v>44</v>
      </c>
      <c r="H5" s="33">
        <v>2023</v>
      </c>
      <c r="I5" s="33">
        <v>2024</v>
      </c>
      <c r="J5" s="33">
        <v>2025</v>
      </c>
      <c r="K5" s="33">
        <v>2026</v>
      </c>
      <c r="L5" s="33">
        <v>2027</v>
      </c>
      <c r="M5" s="33">
        <v>2028</v>
      </c>
      <c r="N5" s="33">
        <v>2029</v>
      </c>
      <c r="O5" s="33">
        <v>2030</v>
      </c>
      <c r="P5" s="33">
        <v>2031</v>
      </c>
      <c r="Q5" s="33">
        <v>2032</v>
      </c>
      <c r="R5" s="33">
        <v>2033</v>
      </c>
      <c r="S5" s="33">
        <v>2034</v>
      </c>
      <c r="T5" s="33">
        <v>2035</v>
      </c>
      <c r="U5" s="33">
        <v>2036</v>
      </c>
      <c r="V5" s="33">
        <v>2037</v>
      </c>
      <c r="W5" s="33">
        <v>2038</v>
      </c>
      <c r="X5" s="33">
        <v>2039</v>
      </c>
      <c r="Y5" s="33">
        <v>2040</v>
      </c>
      <c r="Z5" s="33">
        <v>2041</v>
      </c>
      <c r="AA5" s="33">
        <v>2042</v>
      </c>
    </row>
    <row r="6" spans="2:27" x14ac:dyDescent="0.2">
      <c r="B6" s="34" t="s">
        <v>98</v>
      </c>
      <c r="C6" s="34"/>
      <c r="D6" s="35"/>
      <c r="E6" s="35"/>
      <c r="F6" s="36" t="s">
        <v>26</v>
      </c>
      <c r="G6" s="43">
        <v>9538761.1013026983</v>
      </c>
      <c r="H6" s="37">
        <v>-2874649.4618888353</v>
      </c>
      <c r="I6" s="37">
        <v>-14103630.0297851</v>
      </c>
      <c r="J6" s="37">
        <v>-79965496.733326063</v>
      </c>
      <c r="K6" s="37">
        <v>18160447.305489074</v>
      </c>
      <c r="L6" s="37">
        <v>33223918.465831686</v>
      </c>
      <c r="M6" s="37">
        <v>34274095.104461238</v>
      </c>
      <c r="N6" s="37">
        <v>34438185.204247102</v>
      </c>
      <c r="O6" s="37">
        <v>-775550.20980000007</v>
      </c>
      <c r="P6" s="37">
        <v>-775550.20980000007</v>
      </c>
      <c r="Q6" s="37">
        <v>-775550.20980000007</v>
      </c>
      <c r="R6" s="37">
        <v>-775550.20980000007</v>
      </c>
      <c r="S6" s="37">
        <v>-775550.20980000007</v>
      </c>
      <c r="T6" s="37">
        <v>-775550.20980000007</v>
      </c>
      <c r="U6" s="37">
        <v>-775550.20980000007</v>
      </c>
      <c r="V6" s="37">
        <v>-775550.20980000007</v>
      </c>
      <c r="W6" s="37">
        <v>-775550.20980000007</v>
      </c>
      <c r="X6" s="37">
        <v>-775550.20980000007</v>
      </c>
      <c r="Y6" s="37">
        <v>-775550.20980000007</v>
      </c>
      <c r="Z6" s="37">
        <v>-775550.20980000007</v>
      </c>
      <c r="AA6" s="37">
        <v>51100404.164619647</v>
      </c>
    </row>
    <row r="7" spans="2:27" x14ac:dyDescent="0.2">
      <c r="B7" s="34" t="s">
        <v>99</v>
      </c>
      <c r="C7" s="34"/>
      <c r="D7" s="35"/>
      <c r="E7" s="35"/>
      <c r="F7" s="36" t="s">
        <v>26</v>
      </c>
      <c r="G7" s="43">
        <v>9538761.1013026983</v>
      </c>
      <c r="H7" s="37">
        <v>-2874649.4618888353</v>
      </c>
      <c r="I7" s="37">
        <v>-14103630.0297851</v>
      </c>
      <c r="J7" s="37">
        <v>-79965496.733326063</v>
      </c>
      <c r="K7" s="37">
        <v>18160447.305489074</v>
      </c>
      <c r="L7" s="37">
        <v>33223918.465831686</v>
      </c>
      <c r="M7" s="37">
        <v>34274095.104461238</v>
      </c>
      <c r="N7" s="37">
        <v>34438185.204247102</v>
      </c>
      <c r="O7" s="37">
        <v>-775550.20980000007</v>
      </c>
      <c r="P7" s="37">
        <v>-775550.20980000007</v>
      </c>
      <c r="Q7" s="37">
        <v>-775550.20980000007</v>
      </c>
      <c r="R7" s="37">
        <v>-775550.20980000007</v>
      </c>
      <c r="S7" s="37">
        <v>-775550.20980000007</v>
      </c>
      <c r="T7" s="37">
        <v>-775550.20980000007</v>
      </c>
      <c r="U7" s="37">
        <v>-775550.20980000007</v>
      </c>
      <c r="V7" s="37">
        <v>-775550.20980000007</v>
      </c>
      <c r="W7" s="37">
        <v>-775550.20980000007</v>
      </c>
      <c r="X7" s="37">
        <v>-775550.20980000007</v>
      </c>
      <c r="Y7" s="37">
        <v>-775550.20980000007</v>
      </c>
      <c r="Z7" s="37">
        <v>-775550.20980000007</v>
      </c>
      <c r="AA7" s="37">
        <v>51100404.164619647</v>
      </c>
    </row>
    <row r="8" spans="2:27" x14ac:dyDescent="0.2">
      <c r="B8" s="34" t="s">
        <v>100</v>
      </c>
      <c r="C8" s="34"/>
      <c r="D8" s="35"/>
      <c r="E8" s="35"/>
      <c r="F8" s="36" t="s">
        <v>26</v>
      </c>
      <c r="G8" s="43">
        <v>-18559272.199343763</v>
      </c>
      <c r="H8" s="37">
        <v>-703698.3223041005</v>
      </c>
      <c r="I8" s="37">
        <v>-4489520.9598595286</v>
      </c>
      <c r="J8" s="37">
        <v>-6078816.1030024625</v>
      </c>
      <c r="K8" s="37">
        <v>-2380279.959431754</v>
      </c>
      <c r="L8" s="37">
        <v>-41924062.42013552</v>
      </c>
      <c r="M8" s="37">
        <v>-18522690.392015759</v>
      </c>
      <c r="N8" s="37">
        <v>34672216.567900211</v>
      </c>
      <c r="O8" s="37">
        <v>-541518.84614688705</v>
      </c>
      <c r="P8" s="37">
        <v>-541518.84614688705</v>
      </c>
      <c r="Q8" s="37">
        <v>-541518.84614688705</v>
      </c>
      <c r="R8" s="37">
        <v>-541518.84614688705</v>
      </c>
      <c r="S8" s="37">
        <v>-541518.84614688705</v>
      </c>
      <c r="T8" s="37">
        <v>-541518.84614688705</v>
      </c>
      <c r="U8" s="37">
        <v>-541518.84614688705</v>
      </c>
      <c r="V8" s="37">
        <v>-541518.84614688705</v>
      </c>
      <c r="W8" s="37">
        <v>-541518.84614688705</v>
      </c>
      <c r="X8" s="37">
        <v>-541518.84614688705</v>
      </c>
      <c r="Y8" s="37">
        <v>-541518.84614688705</v>
      </c>
      <c r="Z8" s="37">
        <v>-541518.84614688705</v>
      </c>
      <c r="AA8" s="37">
        <v>71283969.731010452</v>
      </c>
    </row>
    <row r="9" spans="2:27" x14ac:dyDescent="0.2">
      <c r="B9" s="34" t="s">
        <v>101</v>
      </c>
      <c r="C9" s="34"/>
      <c r="D9" s="35"/>
      <c r="E9" s="35"/>
      <c r="F9" s="36" t="s">
        <v>26</v>
      </c>
      <c r="G9" s="43">
        <v>-39809332.555945784</v>
      </c>
      <c r="H9" s="37">
        <v>-1103740.8262920324</v>
      </c>
      <c r="I9" s="37">
        <v>-4822956.2609090395</v>
      </c>
      <c r="J9" s="37">
        <v>-7631232.0803952739</v>
      </c>
      <c r="K9" s="37">
        <v>-42636870.548702963</v>
      </c>
      <c r="L9" s="37">
        <v>-59983645.341749966</v>
      </c>
      <c r="M9" s="37">
        <v>14910019.503868744</v>
      </c>
      <c r="N9" s="37">
        <v>34521233.742272466</v>
      </c>
      <c r="O9" s="37">
        <v>-692501.67177462846</v>
      </c>
      <c r="P9" s="37">
        <v>-632951.43642239831</v>
      </c>
      <c r="Q9" s="37">
        <v>-632951.43642239831</v>
      </c>
      <c r="R9" s="37">
        <v>-632951.43642239831</v>
      </c>
      <c r="S9" s="37">
        <v>-632951.43642239831</v>
      </c>
      <c r="T9" s="37">
        <v>-632951.43642239831</v>
      </c>
      <c r="U9" s="37">
        <v>-523776.00494330993</v>
      </c>
      <c r="V9" s="37">
        <v>-523776.00494330993</v>
      </c>
      <c r="W9" s="37">
        <v>-523776.00494330993</v>
      </c>
      <c r="X9" s="37">
        <v>-523776.00494330993</v>
      </c>
      <c r="Y9" s="37">
        <v>-523776.00494330993</v>
      </c>
      <c r="Z9" s="37">
        <v>-235949.8674075313</v>
      </c>
      <c r="AA9" s="37">
        <v>86071246.546529979</v>
      </c>
    </row>
    <row r="10" spans="2:27" x14ac:dyDescent="0.2">
      <c r="B10" s="34" t="s">
        <v>102</v>
      </c>
      <c r="C10" s="34"/>
      <c r="D10" s="35"/>
      <c r="E10" s="35"/>
      <c r="F10" s="36" t="s">
        <v>26</v>
      </c>
      <c r="G10" s="43">
        <v>-18559272.199343763</v>
      </c>
      <c r="H10" s="37">
        <v>-703698.3223041005</v>
      </c>
      <c r="I10" s="37">
        <v>-4489520.9598595286</v>
      </c>
      <c r="J10" s="37">
        <v>-6078816.1030024625</v>
      </c>
      <c r="K10" s="37">
        <v>-2380279.959431754</v>
      </c>
      <c r="L10" s="37">
        <v>-41924062.42013552</v>
      </c>
      <c r="M10" s="37">
        <v>-18522690.392015759</v>
      </c>
      <c r="N10" s="37">
        <v>34672216.567900211</v>
      </c>
      <c r="O10" s="37">
        <v>-541518.84614688705</v>
      </c>
      <c r="P10" s="37">
        <v>-541518.84614688705</v>
      </c>
      <c r="Q10" s="37">
        <v>-541518.84614688705</v>
      </c>
      <c r="R10" s="37">
        <v>-541518.84614688705</v>
      </c>
      <c r="S10" s="37">
        <v>-541518.84614688705</v>
      </c>
      <c r="T10" s="37">
        <v>-541518.84614688705</v>
      </c>
      <c r="U10" s="37">
        <v>-541518.84614688705</v>
      </c>
      <c r="V10" s="37">
        <v>-541518.84614688705</v>
      </c>
      <c r="W10" s="37">
        <v>-541518.84614688705</v>
      </c>
      <c r="X10" s="37">
        <v>-541518.84614688705</v>
      </c>
      <c r="Y10" s="37">
        <v>-541518.84614688705</v>
      </c>
      <c r="Z10" s="37">
        <v>-541518.84614688705</v>
      </c>
      <c r="AA10" s="37">
        <v>71283969.731010452</v>
      </c>
    </row>
    <row r="11" spans="2:27" x14ac:dyDescent="0.2">
      <c r="B11" s="34" t="s">
        <v>103</v>
      </c>
      <c r="C11" s="34"/>
      <c r="D11" s="35"/>
      <c r="E11" s="35"/>
      <c r="F11" s="36" t="s">
        <v>26</v>
      </c>
      <c r="G11" s="43">
        <v>-90041409.888761967</v>
      </c>
      <c r="H11" s="37">
        <v>-1163212.7659913127</v>
      </c>
      <c r="I11" s="37">
        <v>-5233630.7789063351</v>
      </c>
      <c r="J11" s="37">
        <v>-9381453.8762143869</v>
      </c>
      <c r="K11" s="37">
        <v>-54090790.415708601</v>
      </c>
      <c r="L11" s="37">
        <v>-135951658.62139541</v>
      </c>
      <c r="M11" s="37">
        <v>24186400.432327814</v>
      </c>
      <c r="N11" s="37">
        <v>33863334.3449471</v>
      </c>
      <c r="O11" s="37">
        <v>-1350401.0691</v>
      </c>
      <c r="P11" s="37">
        <v>-1350401.0691</v>
      </c>
      <c r="Q11" s="37">
        <v>-1350401.0691</v>
      </c>
      <c r="R11" s="37">
        <v>-1350401.0691</v>
      </c>
      <c r="S11" s="37">
        <v>-1350401.0691</v>
      </c>
      <c r="T11" s="37">
        <v>-1350401.0691</v>
      </c>
      <c r="U11" s="37">
        <v>-1350401.0691</v>
      </c>
      <c r="V11" s="37">
        <v>-1350401.0691</v>
      </c>
      <c r="W11" s="37">
        <v>-1350401.0691</v>
      </c>
      <c r="X11" s="37">
        <v>-1350401.0691</v>
      </c>
      <c r="Y11" s="37">
        <v>-1350401.0691</v>
      </c>
      <c r="Z11" s="37">
        <v>-1350401.0691</v>
      </c>
      <c r="AA11" s="37">
        <v>147900487.57383749</v>
      </c>
    </row>
    <row r="12" spans="2:27" x14ac:dyDescent="0.2">
      <c r="B12" s="34" t="s">
        <v>104</v>
      </c>
      <c r="C12" s="34"/>
      <c r="D12" s="35"/>
      <c r="E12" s="35"/>
      <c r="F12" s="36" t="s">
        <v>26</v>
      </c>
      <c r="G12" s="43">
        <v>-4756063.3637609407</v>
      </c>
      <c r="H12" s="37">
        <v>-2005265.8533123385</v>
      </c>
      <c r="I12" s="37">
        <v>-7552429.3474467415</v>
      </c>
      <c r="J12" s="37">
        <v>-32928537.744080726</v>
      </c>
      <c r="K12" s="37">
        <v>-66219489.292778626</v>
      </c>
      <c r="L12" s="37">
        <v>33063483.33895706</v>
      </c>
      <c r="M12" s="37">
        <v>34113659.977586605</v>
      </c>
      <c r="N12" s="37">
        <v>34277750.077372469</v>
      </c>
      <c r="O12" s="37">
        <v>-935985.33667462843</v>
      </c>
      <c r="P12" s="37">
        <v>-876435.10132239829</v>
      </c>
      <c r="Q12" s="37">
        <v>-876435.10132239829</v>
      </c>
      <c r="R12" s="37">
        <v>-876435.10132239829</v>
      </c>
      <c r="S12" s="37">
        <v>-876435.10132239829</v>
      </c>
      <c r="T12" s="37">
        <v>-876435.10132239829</v>
      </c>
      <c r="U12" s="37">
        <v>-767259.66984330991</v>
      </c>
      <c r="V12" s="37">
        <v>-767259.66984330991</v>
      </c>
      <c r="W12" s="37">
        <v>-767259.66984330991</v>
      </c>
      <c r="X12" s="37">
        <v>-767259.66984330991</v>
      </c>
      <c r="Y12" s="37">
        <v>-767259.66984330991</v>
      </c>
      <c r="Z12" s="37">
        <v>-479433.53230753128</v>
      </c>
      <c r="AA12" s="37">
        <v>76964832.733129963</v>
      </c>
    </row>
    <row r="13" spans="2:27" x14ac:dyDescent="0.2">
      <c r="B13" s="34" t="s">
        <v>105</v>
      </c>
      <c r="C13" s="34"/>
      <c r="D13" s="35"/>
      <c r="E13" s="35"/>
      <c r="F13" s="36" t="s">
        <v>26</v>
      </c>
      <c r="G13" s="43">
        <v>5198826.8908563023</v>
      </c>
      <c r="H13" s="37" t="s">
        <v>190</v>
      </c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2:27" x14ac:dyDescent="0.2">
      <c r="B14" s="34" t="s">
        <v>106</v>
      </c>
      <c r="C14" s="34"/>
      <c r="D14" s="35"/>
      <c r="E14" s="35"/>
      <c r="F14" s="36" t="s">
        <v>26</v>
      </c>
      <c r="G14" s="43">
        <v>-4756063.3637609407</v>
      </c>
      <c r="H14" s="37">
        <v>-2005265.8533123385</v>
      </c>
      <c r="I14" s="37">
        <v>-7552429.3474467415</v>
      </c>
      <c r="J14" s="37">
        <v>-32928537.744080726</v>
      </c>
      <c r="K14" s="37">
        <v>-66219489.292778626</v>
      </c>
      <c r="L14" s="37">
        <v>33063483.33895706</v>
      </c>
      <c r="M14" s="37">
        <v>34113659.977586605</v>
      </c>
      <c r="N14" s="37">
        <v>34277750.077372469</v>
      </c>
      <c r="O14" s="37">
        <v>-935985.33667462843</v>
      </c>
      <c r="P14" s="37">
        <v>-876435.10132239829</v>
      </c>
      <c r="Q14" s="37">
        <v>-876435.10132239829</v>
      </c>
      <c r="R14" s="37">
        <v>-876435.10132239829</v>
      </c>
      <c r="S14" s="37">
        <v>-876435.10132239829</v>
      </c>
      <c r="T14" s="37">
        <v>-876435.10132239829</v>
      </c>
      <c r="U14" s="37">
        <v>-767259.66984330991</v>
      </c>
      <c r="V14" s="37">
        <v>-767259.66984330991</v>
      </c>
      <c r="W14" s="37">
        <v>-767259.66984330991</v>
      </c>
      <c r="X14" s="37">
        <v>-767259.66984330991</v>
      </c>
      <c r="Y14" s="37">
        <v>-767259.66984330991</v>
      </c>
      <c r="Z14" s="37">
        <v>-479433.53230753128</v>
      </c>
      <c r="AA14" s="37">
        <v>76964832.733129963</v>
      </c>
    </row>
    <row r="15" spans="2:27" x14ac:dyDescent="0.2">
      <c r="B15" s="34" t="s">
        <v>119</v>
      </c>
      <c r="C15" s="34"/>
      <c r="D15" s="35"/>
      <c r="E15" s="35"/>
      <c r="F15" s="36" t="s">
        <v>26</v>
      </c>
      <c r="G15" s="43">
        <v>-33078421.613166191</v>
      </c>
      <c r="H15" s="37" t="s">
        <v>190</v>
      </c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2:27" x14ac:dyDescent="0.2">
      <c r="B16" s="34" t="s">
        <v>120</v>
      </c>
      <c r="C16" s="34"/>
      <c r="D16" s="35"/>
      <c r="E16" s="35"/>
      <c r="F16" s="36" t="s">
        <v>26</v>
      </c>
      <c r="G16" s="43">
        <v>-1401631.0300720374</v>
      </c>
      <c r="H16" s="37" t="s">
        <v>190</v>
      </c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2:31" x14ac:dyDescent="0.2">
      <c r="B17" s="131" t="s">
        <v>161</v>
      </c>
      <c r="C17" s="34"/>
      <c r="D17" s="35"/>
      <c r="E17" s="35"/>
      <c r="F17" s="36" t="s">
        <v>26</v>
      </c>
      <c r="G17" s="43">
        <v>-18244681.283452097</v>
      </c>
      <c r="H17" s="37" t="s">
        <v>190</v>
      </c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2:31" x14ac:dyDescent="0.2"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</row>
    <row r="19" spans="2:31" x14ac:dyDescent="0.2"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</row>
    <row r="20" spans="2:31" ht="15" x14ac:dyDescent="0.25">
      <c r="B20" s="63" t="s">
        <v>31</v>
      </c>
      <c r="C20" s="63"/>
      <c r="D20" s="63" t="s">
        <v>45</v>
      </c>
      <c r="E20" s="63"/>
      <c r="F20" s="64"/>
      <c r="G20" s="65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</row>
    <row r="21" spans="2:31" x14ac:dyDescent="0.2"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C21" s="61"/>
    </row>
    <row r="22" spans="2:31" ht="15" x14ac:dyDescent="0.25">
      <c r="B22" s="27" t="s">
        <v>48</v>
      </c>
      <c r="C22" s="27"/>
      <c r="D22" s="28"/>
      <c r="E22" s="28"/>
      <c r="F22" s="6"/>
      <c r="G22" s="18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C22" s="6"/>
      <c r="AD22" s="6"/>
      <c r="AE22" s="6"/>
    </row>
    <row r="23" spans="2:31" ht="30" x14ac:dyDescent="0.25">
      <c r="B23" s="31" t="s">
        <v>25</v>
      </c>
      <c r="C23" s="31" t="s">
        <v>108</v>
      </c>
      <c r="D23" s="31" t="s">
        <v>46</v>
      </c>
      <c r="E23" s="32" t="s">
        <v>47</v>
      </c>
      <c r="F23" s="32" t="s">
        <v>17</v>
      </c>
      <c r="G23" s="33" t="s">
        <v>44</v>
      </c>
      <c r="H23" s="33">
        <v>2023</v>
      </c>
      <c r="I23" s="33">
        <v>2024</v>
      </c>
      <c r="J23" s="33">
        <v>2025</v>
      </c>
      <c r="K23" s="33">
        <v>2026</v>
      </c>
      <c r="L23" s="33">
        <v>2027</v>
      </c>
      <c r="M23" s="33">
        <v>2028</v>
      </c>
      <c r="N23" s="33">
        <v>2029</v>
      </c>
      <c r="O23" s="33">
        <v>2030</v>
      </c>
      <c r="P23" s="33">
        <v>2031</v>
      </c>
      <c r="Q23" s="33">
        <v>2032</v>
      </c>
      <c r="R23" s="33">
        <v>2033</v>
      </c>
      <c r="S23" s="33">
        <v>2034</v>
      </c>
      <c r="T23" s="33">
        <v>2035</v>
      </c>
      <c r="U23" s="33">
        <v>2036</v>
      </c>
      <c r="V23" s="33">
        <v>2037</v>
      </c>
      <c r="W23" s="33">
        <v>2038</v>
      </c>
      <c r="X23" s="33">
        <v>2039</v>
      </c>
      <c r="Y23" s="33">
        <v>2040</v>
      </c>
      <c r="Z23" s="33">
        <v>2041</v>
      </c>
      <c r="AA23" s="33">
        <v>2042</v>
      </c>
      <c r="AC23" s="33" t="s">
        <v>51</v>
      </c>
      <c r="AD23" s="39" t="s">
        <v>95</v>
      </c>
      <c r="AE23" s="39" t="s">
        <v>55</v>
      </c>
    </row>
    <row r="24" spans="2:31" x14ac:dyDescent="0.2">
      <c r="B24" s="34" t="s">
        <v>98</v>
      </c>
      <c r="C24" s="89">
        <v>1</v>
      </c>
      <c r="D24" s="34" t="s">
        <v>109</v>
      </c>
      <c r="E24" s="38">
        <v>1</v>
      </c>
      <c r="F24" s="36" t="s">
        <v>26</v>
      </c>
      <c r="G24" s="43">
        <v>-7714511.5790254567</v>
      </c>
      <c r="H24" s="37">
        <v>-703698.3223041005</v>
      </c>
      <c r="I24" s="37">
        <v>-4108558.2373895771</v>
      </c>
      <c r="J24" s="37">
        <v>-5402968.1028063223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5873754.1809374997</v>
      </c>
      <c r="AC24" s="37">
        <v>5873754.1809374997</v>
      </c>
      <c r="AD24" s="95">
        <v>17</v>
      </c>
      <c r="AE24" s="37">
        <v>255380.61656250001</v>
      </c>
    </row>
    <row r="25" spans="2:31" x14ac:dyDescent="0.2">
      <c r="B25" s="34" t="s">
        <v>98</v>
      </c>
      <c r="C25" s="89">
        <v>1</v>
      </c>
      <c r="D25" s="34" t="s">
        <v>110</v>
      </c>
      <c r="E25" s="38">
        <v>1</v>
      </c>
      <c r="F25" s="36" t="s">
        <v>26</v>
      </c>
      <c r="G25" s="43">
        <v>-47006716.246410288</v>
      </c>
      <c r="H25" s="37">
        <v>-582736.9937151575</v>
      </c>
      <c r="I25" s="37">
        <v>-1642217.4362525032</v>
      </c>
      <c r="J25" s="37">
        <v>-61462148.357532337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32753367.147857144</v>
      </c>
      <c r="AC25" s="37">
        <v>32753367.147857144</v>
      </c>
      <c r="AD25" s="95">
        <v>17</v>
      </c>
      <c r="AE25" s="37">
        <v>1819631.5082142861</v>
      </c>
    </row>
    <row r="26" spans="2:31" x14ac:dyDescent="0.2">
      <c r="B26" s="34" t="s">
        <v>98</v>
      </c>
      <c r="C26" s="89">
        <v>1</v>
      </c>
      <c r="D26" s="34" t="s">
        <v>162</v>
      </c>
      <c r="E26" s="38">
        <v>1</v>
      </c>
      <c r="F26" s="36" t="s">
        <v>26</v>
      </c>
      <c r="G26" s="43">
        <v>-17341626.796533011</v>
      </c>
      <c r="H26" s="37">
        <v>-1588214.1458695773</v>
      </c>
      <c r="I26" s="37">
        <v>-8352854.3561430201</v>
      </c>
      <c r="J26" s="37">
        <v>-13100380.272987401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13248833.045624999</v>
      </c>
      <c r="AC26" s="37">
        <v>13248833.045624999</v>
      </c>
      <c r="AD26" s="95">
        <v>17</v>
      </c>
      <c r="AE26" s="37">
        <v>576036.21937499999</v>
      </c>
    </row>
    <row r="27" spans="2:31" x14ac:dyDescent="0.2">
      <c r="B27" s="34" t="s">
        <v>98</v>
      </c>
      <c r="C27" s="89">
        <v>1</v>
      </c>
      <c r="D27" s="34" t="s">
        <v>114</v>
      </c>
      <c r="E27" s="38">
        <v>1</v>
      </c>
      <c r="F27" s="36" t="s">
        <v>26</v>
      </c>
      <c r="G27" s="43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C27" s="37" t="e">
        <v>#N/A</v>
      </c>
      <c r="AD27" s="95" t="e">
        <v>#N/A</v>
      </c>
      <c r="AE27" s="37">
        <v>999708.73892857134</v>
      </c>
    </row>
    <row r="28" spans="2:31" x14ac:dyDescent="0.2">
      <c r="B28" s="34" t="s">
        <v>98</v>
      </c>
      <c r="C28" s="89">
        <v>1</v>
      </c>
      <c r="D28" s="34" t="s">
        <v>121</v>
      </c>
      <c r="E28" s="38">
        <v>1</v>
      </c>
      <c r="F28" s="36" t="s">
        <v>26</v>
      </c>
      <c r="G28" s="43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C28" s="37" t="e">
        <v>#N/A</v>
      </c>
      <c r="AD28" s="95" t="e">
        <v>#N/A</v>
      </c>
      <c r="AE28" s="37">
        <v>5310107.7035714276</v>
      </c>
    </row>
    <row r="29" spans="2:31" x14ac:dyDescent="0.2">
      <c r="B29" s="34" t="s">
        <v>98</v>
      </c>
      <c r="C29" s="89">
        <v>2</v>
      </c>
      <c r="D29" s="34" t="s">
        <v>163</v>
      </c>
      <c r="E29" s="38">
        <v>1</v>
      </c>
      <c r="F29" s="36" t="s">
        <v>26</v>
      </c>
      <c r="G29" s="43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C29" s="37" t="e">
        <v>#N/A</v>
      </c>
      <c r="AD29" s="95" t="e">
        <v>#N/A</v>
      </c>
      <c r="AE29" s="37">
        <v>614408.23343749996</v>
      </c>
    </row>
    <row r="30" spans="2:31" x14ac:dyDescent="0.2">
      <c r="B30" s="34" t="s">
        <v>99</v>
      </c>
      <c r="C30" s="89">
        <v>1</v>
      </c>
      <c r="D30" s="34" t="s">
        <v>109</v>
      </c>
      <c r="E30" s="38">
        <v>1</v>
      </c>
      <c r="F30" s="36" t="s">
        <v>26</v>
      </c>
      <c r="G30" s="43">
        <v>-7714511.5790254567</v>
      </c>
      <c r="H30" s="37">
        <v>-703698.3223041005</v>
      </c>
      <c r="I30" s="37">
        <v>-4108558.2373895771</v>
      </c>
      <c r="J30" s="37">
        <v>-5402968.1028063223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5873754.1809374997</v>
      </c>
      <c r="AC30" s="37">
        <v>5873754.1809374997</v>
      </c>
      <c r="AD30" s="95">
        <v>17</v>
      </c>
      <c r="AE30" s="37">
        <v>255380.61656250001</v>
      </c>
    </row>
    <row r="31" spans="2:31" x14ac:dyDescent="0.2">
      <c r="B31" s="34" t="s">
        <v>99</v>
      </c>
      <c r="C31" s="89">
        <v>1</v>
      </c>
      <c r="D31" s="34" t="s">
        <v>110</v>
      </c>
      <c r="E31" s="38">
        <v>1</v>
      </c>
      <c r="F31" s="36" t="s">
        <v>26</v>
      </c>
      <c r="G31" s="43">
        <v>-47006716.246410288</v>
      </c>
      <c r="H31" s="37">
        <v>-582736.9937151575</v>
      </c>
      <c r="I31" s="37">
        <v>-1642217.4362525032</v>
      </c>
      <c r="J31" s="37">
        <v>-61462148.357532337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32753367.147857144</v>
      </c>
      <c r="AC31" s="37">
        <v>32753367.147857144</v>
      </c>
      <c r="AD31" s="95">
        <v>17</v>
      </c>
      <c r="AE31" s="37">
        <v>1819631.5082142861</v>
      </c>
    </row>
    <row r="32" spans="2:31" x14ac:dyDescent="0.2">
      <c r="B32" s="34" t="s">
        <v>99</v>
      </c>
      <c r="C32" s="89">
        <v>1</v>
      </c>
      <c r="D32" s="34" t="s">
        <v>162</v>
      </c>
      <c r="E32" s="38">
        <v>1</v>
      </c>
      <c r="F32" s="36" t="s">
        <v>26</v>
      </c>
      <c r="G32" s="43">
        <v>-17341626.796533011</v>
      </c>
      <c r="H32" s="37">
        <v>-1588214.1458695773</v>
      </c>
      <c r="I32" s="37">
        <v>-8352854.3561430201</v>
      </c>
      <c r="J32" s="37">
        <v>-13100380.272987401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13248833.045624999</v>
      </c>
      <c r="AC32" s="37">
        <v>13248833.045624999</v>
      </c>
      <c r="AD32" s="95">
        <v>17</v>
      </c>
      <c r="AE32" s="37">
        <v>576036.21937499999</v>
      </c>
    </row>
    <row r="33" spans="2:31" x14ac:dyDescent="0.2">
      <c r="B33" s="34" t="s">
        <v>99</v>
      </c>
      <c r="C33" s="89">
        <v>1</v>
      </c>
      <c r="D33" s="34" t="s">
        <v>114</v>
      </c>
      <c r="E33" s="38">
        <v>1</v>
      </c>
      <c r="F33" s="36" t="s">
        <v>26</v>
      </c>
      <c r="G33" s="43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C33" s="37" t="e">
        <v>#N/A</v>
      </c>
      <c r="AD33" s="95" t="e">
        <v>#N/A</v>
      </c>
      <c r="AE33" s="37">
        <v>999708.73892857134</v>
      </c>
    </row>
    <row r="34" spans="2:31" x14ac:dyDescent="0.2">
      <c r="B34" s="34" t="s">
        <v>99</v>
      </c>
      <c r="C34" s="89">
        <v>2</v>
      </c>
      <c r="D34" s="34" t="s">
        <v>111</v>
      </c>
      <c r="E34" s="38">
        <v>1</v>
      </c>
      <c r="F34" s="36" t="s">
        <v>26</v>
      </c>
      <c r="G34" s="43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C34" s="37" t="e">
        <v>#N/A</v>
      </c>
      <c r="AD34" s="95" t="e">
        <v>#N/A</v>
      </c>
      <c r="AE34" s="37">
        <v>2561868.5692500002</v>
      </c>
    </row>
    <row r="35" spans="2:31" x14ac:dyDescent="0.2">
      <c r="B35" s="34" t="s">
        <v>100</v>
      </c>
      <c r="C35" s="89">
        <v>1</v>
      </c>
      <c r="D35" s="34" t="s">
        <v>109</v>
      </c>
      <c r="E35" s="38">
        <v>1</v>
      </c>
      <c r="F35" s="36" t="s">
        <v>26</v>
      </c>
      <c r="G35" s="43">
        <v>-7714511.5790254567</v>
      </c>
      <c r="H35" s="37">
        <v>-703698.3223041005</v>
      </c>
      <c r="I35" s="37">
        <v>-4108558.2373895771</v>
      </c>
      <c r="J35" s="37">
        <v>-5402968.1028063223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5873754.1809374997</v>
      </c>
      <c r="AC35" s="37">
        <v>5873754.1809374997</v>
      </c>
      <c r="AD35" s="95">
        <v>17</v>
      </c>
      <c r="AE35" s="37">
        <v>255380.61656250001</v>
      </c>
    </row>
    <row r="36" spans="2:31" x14ac:dyDescent="0.2">
      <c r="B36" s="34" t="s">
        <v>100</v>
      </c>
      <c r="C36" s="89">
        <v>1</v>
      </c>
      <c r="D36" s="34" t="s">
        <v>112</v>
      </c>
      <c r="E36" s="38">
        <v>1</v>
      </c>
      <c r="F36" s="36" t="s">
        <v>26</v>
      </c>
      <c r="G36" s="43">
        <v>-31018215.850815836</v>
      </c>
      <c r="H36" s="37">
        <v>0</v>
      </c>
      <c r="I36" s="37">
        <v>-380962.72246995184</v>
      </c>
      <c r="J36" s="37">
        <v>-675848.00019614038</v>
      </c>
      <c r="K36" s="37">
        <v>-2298558.1621317538</v>
      </c>
      <c r="L36" s="37">
        <v>-19217340.622835513</v>
      </c>
      <c r="M36" s="37">
        <v>-34901921.598227531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41381734.396219835</v>
      </c>
      <c r="AC36" s="37">
        <v>41381734.396219835</v>
      </c>
      <c r="AD36" s="95">
        <v>14</v>
      </c>
      <c r="AE36" s="37">
        <v>1149492.6221172176</v>
      </c>
    </row>
    <row r="37" spans="2:31" x14ac:dyDescent="0.2">
      <c r="B37" s="34" t="s">
        <v>100</v>
      </c>
      <c r="C37" s="89">
        <v>1</v>
      </c>
      <c r="D37" s="34" t="s">
        <v>122</v>
      </c>
      <c r="E37" s="38">
        <v>1</v>
      </c>
      <c r="F37" s="36" t="s">
        <v>26</v>
      </c>
      <c r="G37" s="43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C37" s="37" t="e">
        <v>#N/A</v>
      </c>
      <c r="AD37" s="95" t="e">
        <v>#N/A</v>
      </c>
      <c r="AE37" s="37">
        <v>1819631.5075000003</v>
      </c>
    </row>
    <row r="38" spans="2:31" x14ac:dyDescent="0.2">
      <c r="B38" s="34" t="s">
        <v>100</v>
      </c>
      <c r="C38" s="89">
        <v>1</v>
      </c>
      <c r="D38" s="34" t="s">
        <v>114</v>
      </c>
      <c r="E38" s="38">
        <v>1</v>
      </c>
      <c r="F38" s="36" t="s">
        <v>26</v>
      </c>
      <c r="G38" s="43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C38" s="37" t="e">
        <v>#N/A</v>
      </c>
      <c r="AD38" s="95" t="e">
        <v>#N/A</v>
      </c>
      <c r="AE38" s="37">
        <v>999708.73892857134</v>
      </c>
    </row>
    <row r="39" spans="2:31" x14ac:dyDescent="0.2">
      <c r="B39" s="34" t="s">
        <v>100</v>
      </c>
      <c r="C39" s="89">
        <v>2</v>
      </c>
      <c r="D39" s="34" t="s">
        <v>164</v>
      </c>
      <c r="E39" s="38">
        <v>1</v>
      </c>
      <c r="F39" s="36" t="s">
        <v>26</v>
      </c>
      <c r="G39" s="43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C39" s="37" t="e">
        <v>#N/A</v>
      </c>
      <c r="AD39" s="95" t="e">
        <v>#N/A</v>
      </c>
      <c r="AE39" s="37">
        <v>614408.21875</v>
      </c>
    </row>
    <row r="40" spans="2:31" x14ac:dyDescent="0.2">
      <c r="B40" s="34" t="s">
        <v>101</v>
      </c>
      <c r="C40" s="89">
        <v>1</v>
      </c>
      <c r="D40" s="34" t="s">
        <v>109</v>
      </c>
      <c r="E40" s="38">
        <v>1</v>
      </c>
      <c r="F40" s="36" t="s">
        <v>26</v>
      </c>
      <c r="G40" s="43">
        <v>-7714511.5790254567</v>
      </c>
      <c r="H40" s="37">
        <v>-703698.3223041005</v>
      </c>
      <c r="I40" s="37">
        <v>-4108558.2373895771</v>
      </c>
      <c r="J40" s="37">
        <v>-5402968.1028063223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5873754.1809374997</v>
      </c>
      <c r="AC40" s="37">
        <v>5873754.1809374997</v>
      </c>
      <c r="AD40" s="95">
        <v>17</v>
      </c>
      <c r="AE40" s="37">
        <v>255380.61656250001</v>
      </c>
    </row>
    <row r="41" spans="2:31" x14ac:dyDescent="0.2">
      <c r="B41" s="34" t="s">
        <v>101</v>
      </c>
      <c r="C41" s="89">
        <v>1</v>
      </c>
      <c r="D41" s="34" t="s">
        <v>113</v>
      </c>
      <c r="E41" s="38">
        <v>1</v>
      </c>
      <c r="F41" s="36" t="s">
        <v>26</v>
      </c>
      <c r="G41" s="43">
        <v>-45260831.437629752</v>
      </c>
      <c r="H41" s="37">
        <v>-400042.50398793194</v>
      </c>
      <c r="I41" s="37">
        <v>-714398.02351946267</v>
      </c>
      <c r="J41" s="37">
        <v>-2228263.9775889516</v>
      </c>
      <c r="K41" s="37">
        <v>-19930148.751402963</v>
      </c>
      <c r="L41" s="37">
        <v>-48401923.544449963</v>
      </c>
      <c r="M41" s="37">
        <v>-5913337.4115507379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55863442.23300001</v>
      </c>
      <c r="AC41" s="37">
        <v>55863442.23300001</v>
      </c>
      <c r="AD41" s="95">
        <v>14</v>
      </c>
      <c r="AE41" s="37">
        <v>1551762.2842500005</v>
      </c>
    </row>
    <row r="42" spans="2:31" x14ac:dyDescent="0.2">
      <c r="B42" s="34" t="s">
        <v>101</v>
      </c>
      <c r="C42" s="89">
        <v>1</v>
      </c>
      <c r="D42" s="34" t="s">
        <v>114</v>
      </c>
      <c r="E42" s="38">
        <v>1</v>
      </c>
      <c r="F42" s="36" t="s">
        <v>26</v>
      </c>
      <c r="G42" s="43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C42" s="37" t="e">
        <v>#N/A</v>
      </c>
      <c r="AD42" s="95" t="e">
        <v>#N/A</v>
      </c>
      <c r="AE42" s="37">
        <v>999708.73892857134</v>
      </c>
    </row>
    <row r="43" spans="2:31" x14ac:dyDescent="0.2">
      <c r="B43" s="34" t="s">
        <v>101</v>
      </c>
      <c r="C43" s="89">
        <v>2</v>
      </c>
      <c r="D43" s="34" t="s">
        <v>164</v>
      </c>
      <c r="E43" s="38">
        <v>1</v>
      </c>
      <c r="F43" s="36" t="s">
        <v>26</v>
      </c>
      <c r="G43" s="43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C43" s="37" t="e">
        <v>#N/A</v>
      </c>
      <c r="AD43" s="95" t="e">
        <v>#N/A</v>
      </c>
      <c r="AE43" s="37">
        <v>614408.21875</v>
      </c>
    </row>
    <row r="44" spans="2:31" x14ac:dyDescent="0.2">
      <c r="B44" s="34" t="s">
        <v>102</v>
      </c>
      <c r="C44" s="89">
        <v>1</v>
      </c>
      <c r="D44" s="34" t="s">
        <v>109</v>
      </c>
      <c r="E44" s="38">
        <v>1</v>
      </c>
      <c r="F44" s="36" t="s">
        <v>26</v>
      </c>
      <c r="G44" s="43">
        <v>-7714511.5790254567</v>
      </c>
      <c r="H44" s="37">
        <v>-703698.3223041005</v>
      </c>
      <c r="I44" s="37">
        <v>-4108558.2373895771</v>
      </c>
      <c r="J44" s="37">
        <v>-5402968.1028063223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5873754.1809374997</v>
      </c>
      <c r="AC44" s="37">
        <v>5873754.1809374997</v>
      </c>
      <c r="AD44" s="95">
        <v>17</v>
      </c>
      <c r="AE44" s="37">
        <v>255380.61656250001</v>
      </c>
    </row>
    <row r="45" spans="2:31" x14ac:dyDescent="0.2">
      <c r="B45" s="34" t="s">
        <v>102</v>
      </c>
      <c r="C45" s="89">
        <v>1</v>
      </c>
      <c r="D45" s="34" t="s">
        <v>112</v>
      </c>
      <c r="E45" s="38">
        <v>1</v>
      </c>
      <c r="F45" s="36" t="s">
        <v>26</v>
      </c>
      <c r="G45" s="43">
        <v>-31018215.850815836</v>
      </c>
      <c r="H45" s="37">
        <v>0</v>
      </c>
      <c r="I45" s="37">
        <v>-380962.72246995184</v>
      </c>
      <c r="J45" s="37">
        <v>-675848.00019614038</v>
      </c>
      <c r="K45" s="37">
        <v>-2298558.1621317538</v>
      </c>
      <c r="L45" s="37">
        <v>-19217340.622835513</v>
      </c>
      <c r="M45" s="37">
        <v>-34901921.598227531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41381734.396219835</v>
      </c>
      <c r="AC45" s="37">
        <v>41381734.396219835</v>
      </c>
      <c r="AD45" s="95">
        <v>14</v>
      </c>
      <c r="AE45" s="37">
        <v>1149492.6221172176</v>
      </c>
    </row>
    <row r="46" spans="2:31" x14ac:dyDescent="0.2">
      <c r="B46" s="34" t="s">
        <v>102</v>
      </c>
      <c r="C46" s="89">
        <v>1</v>
      </c>
      <c r="D46" s="34" t="s">
        <v>115</v>
      </c>
      <c r="E46" s="38">
        <v>1</v>
      </c>
      <c r="F46" s="36" t="s">
        <v>26</v>
      </c>
      <c r="G46" s="43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C46" s="37" t="e">
        <v>#N/A</v>
      </c>
      <c r="AD46" s="95" t="e">
        <v>#N/A</v>
      </c>
      <c r="AE46" s="37">
        <v>1819631.5075000003</v>
      </c>
    </row>
    <row r="47" spans="2:31" x14ac:dyDescent="0.2">
      <c r="B47" s="34" t="s">
        <v>102</v>
      </c>
      <c r="C47" s="89">
        <v>2</v>
      </c>
      <c r="D47" s="34" t="s">
        <v>116</v>
      </c>
      <c r="E47" s="38">
        <v>1</v>
      </c>
      <c r="F47" s="36" t="s">
        <v>26</v>
      </c>
      <c r="G47" s="4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C47" s="37" t="e">
        <v>#N/A</v>
      </c>
      <c r="AD47" s="95" t="e">
        <v>#N/A</v>
      </c>
      <c r="AE47" s="37">
        <v>1677802.4867500002</v>
      </c>
    </row>
    <row r="48" spans="2:31" x14ac:dyDescent="0.2">
      <c r="B48" s="34" t="s">
        <v>103</v>
      </c>
      <c r="C48" s="89">
        <v>1</v>
      </c>
      <c r="D48" s="34" t="s">
        <v>109</v>
      </c>
      <c r="E48" s="38">
        <v>1</v>
      </c>
      <c r="F48" s="36" t="s">
        <v>26</v>
      </c>
      <c r="G48" s="43">
        <v>-7714511.5790254567</v>
      </c>
      <c r="H48" s="37">
        <v>-703698.3223041005</v>
      </c>
      <c r="I48" s="37">
        <v>-4108558.2373895771</v>
      </c>
      <c r="J48" s="37">
        <v>-5402968.1028063223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5873754.1809374997</v>
      </c>
      <c r="AC48" s="37">
        <v>5873754.1809374997</v>
      </c>
      <c r="AD48" s="95">
        <v>17</v>
      </c>
      <c r="AE48" s="37">
        <v>255380.61656250001</v>
      </c>
    </row>
    <row r="49" spans="2:31" x14ac:dyDescent="0.2">
      <c r="B49" s="34" t="s">
        <v>103</v>
      </c>
      <c r="C49" s="89">
        <v>1</v>
      </c>
      <c r="D49" s="34" t="s">
        <v>117</v>
      </c>
      <c r="E49" s="38">
        <v>1</v>
      </c>
      <c r="F49" s="36" t="s">
        <v>26</v>
      </c>
      <c r="G49" s="43">
        <v>-91854528.034727007</v>
      </c>
      <c r="H49" s="37">
        <v>-459514.44368721219</v>
      </c>
      <c r="I49" s="37">
        <v>-1125072.5415167578</v>
      </c>
      <c r="J49" s="37">
        <v>-3978485.7734080646</v>
      </c>
      <c r="K49" s="37">
        <v>-25134068.618408598</v>
      </c>
      <c r="L49" s="37">
        <v>-124194936.8240954</v>
      </c>
      <c r="M49" s="37">
        <v>-3692830.7738839583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114181134.46199998</v>
      </c>
      <c r="AC49" s="37">
        <v>114181134.46199998</v>
      </c>
      <c r="AD49" s="95">
        <v>14</v>
      </c>
      <c r="AE49" s="37">
        <v>3171698.1795000001</v>
      </c>
    </row>
    <row r="50" spans="2:31" x14ac:dyDescent="0.2">
      <c r="B50" s="34" t="s">
        <v>103</v>
      </c>
      <c r="C50" s="89">
        <v>1</v>
      </c>
      <c r="D50" s="34" t="s">
        <v>122</v>
      </c>
      <c r="E50" s="38">
        <v>1</v>
      </c>
      <c r="F50" s="36" t="s">
        <v>26</v>
      </c>
      <c r="G50" s="43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C50" s="37" t="e">
        <v>#N/A</v>
      </c>
      <c r="AD50" s="95" t="e">
        <v>#N/A</v>
      </c>
      <c r="AE50" s="37">
        <v>1819631.5075000003</v>
      </c>
    </row>
    <row r="51" spans="2:31" x14ac:dyDescent="0.2">
      <c r="B51" s="34" t="s">
        <v>103</v>
      </c>
      <c r="C51" s="89">
        <v>1</v>
      </c>
      <c r="D51" s="34" t="s">
        <v>114</v>
      </c>
      <c r="E51" s="38">
        <v>1</v>
      </c>
      <c r="F51" s="36" t="s">
        <v>26</v>
      </c>
      <c r="G51" s="43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C51" s="37" t="e">
        <v>#N/A</v>
      </c>
      <c r="AD51" s="95" t="e">
        <v>#N/A</v>
      </c>
      <c r="AE51" s="37">
        <v>999708.73892857134</v>
      </c>
    </row>
    <row r="52" spans="2:31" x14ac:dyDescent="0.2">
      <c r="B52" s="34" t="s">
        <v>103</v>
      </c>
      <c r="C52" s="89">
        <v>2</v>
      </c>
      <c r="D52" s="34" t="s">
        <v>164</v>
      </c>
      <c r="E52" s="38">
        <v>1</v>
      </c>
      <c r="F52" s="36" t="s">
        <v>26</v>
      </c>
      <c r="G52" s="43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C52" s="37" t="e">
        <v>#N/A</v>
      </c>
      <c r="AD52" s="95" t="e">
        <v>#N/A</v>
      </c>
      <c r="AE52" s="37">
        <v>614408.21875</v>
      </c>
    </row>
    <row r="53" spans="2:31" x14ac:dyDescent="0.2">
      <c r="B53" s="34" t="s">
        <v>104</v>
      </c>
      <c r="C53" s="89">
        <v>1</v>
      </c>
      <c r="D53" s="34" t="s">
        <v>109</v>
      </c>
      <c r="E53" s="38">
        <v>1</v>
      </c>
      <c r="F53" s="36" t="s">
        <v>26</v>
      </c>
      <c r="G53" s="43">
        <v>-7714511.5790254567</v>
      </c>
      <c r="H53" s="37">
        <v>-703698.3223041005</v>
      </c>
      <c r="I53" s="37">
        <v>-4108558.2373895771</v>
      </c>
      <c r="J53" s="37">
        <v>-5402968.1028063223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5873754.1809374997</v>
      </c>
      <c r="AC53" s="37">
        <v>5873754.1809374997</v>
      </c>
      <c r="AD53" s="95">
        <v>17</v>
      </c>
      <c r="AE53" s="37">
        <v>255380.61656250001</v>
      </c>
    </row>
    <row r="54" spans="2:31" x14ac:dyDescent="0.2">
      <c r="B54" s="34" t="s">
        <v>104</v>
      </c>
      <c r="C54" s="89">
        <v>1</v>
      </c>
      <c r="D54" s="34" t="s">
        <v>118</v>
      </c>
      <c r="E54" s="38">
        <v>1</v>
      </c>
      <c r="F54" s="36" t="s">
        <v>26</v>
      </c>
      <c r="G54" s="43">
        <v>-71233912.830061466</v>
      </c>
      <c r="H54" s="37">
        <v>-1301567.531008238</v>
      </c>
      <c r="I54" s="37">
        <v>-3443871.1100571649</v>
      </c>
      <c r="J54" s="37">
        <v>-27108972.141274404</v>
      </c>
      <c r="K54" s="37">
        <v>-76169161.542660207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71295557.734500006</v>
      </c>
      <c r="AC54" s="37">
        <v>71295557.734500006</v>
      </c>
      <c r="AD54" s="95">
        <v>17</v>
      </c>
      <c r="AE54" s="37">
        <v>2160471.4465000005</v>
      </c>
    </row>
    <row r="55" spans="2:31" x14ac:dyDescent="0.2">
      <c r="B55" s="34" t="s">
        <v>104</v>
      </c>
      <c r="C55" s="89">
        <v>1</v>
      </c>
      <c r="D55" s="34" t="s">
        <v>114</v>
      </c>
      <c r="E55" s="38">
        <v>1</v>
      </c>
      <c r="F55" s="36" t="s">
        <v>26</v>
      </c>
      <c r="G55" s="43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C55" s="37" t="e">
        <v>#N/A</v>
      </c>
      <c r="AD55" s="95" t="e">
        <v>#N/A</v>
      </c>
      <c r="AE55" s="37">
        <v>999708.73892857134</v>
      </c>
    </row>
    <row r="56" spans="2:31" x14ac:dyDescent="0.2">
      <c r="B56" s="34" t="s">
        <v>104</v>
      </c>
      <c r="C56" s="89">
        <v>2</v>
      </c>
      <c r="D56" s="34" t="s">
        <v>165</v>
      </c>
      <c r="E56" s="38">
        <v>1</v>
      </c>
      <c r="F56" s="36" t="s">
        <v>26</v>
      </c>
      <c r="G56" s="43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C56" s="37" t="e">
        <v>#N/A</v>
      </c>
      <c r="AD56" s="95" t="e">
        <v>#N/A</v>
      </c>
      <c r="AE56" s="37">
        <v>614408.21875</v>
      </c>
    </row>
    <row r="57" spans="2:31" x14ac:dyDescent="0.2">
      <c r="B57" s="34" t="s">
        <v>105</v>
      </c>
      <c r="C57" s="89">
        <v>1</v>
      </c>
      <c r="D57" s="34" t="s">
        <v>109</v>
      </c>
      <c r="E57" s="38">
        <v>1</v>
      </c>
      <c r="F57" s="36" t="s">
        <v>26</v>
      </c>
      <c r="G57" s="43">
        <v>-7714511.5790254567</v>
      </c>
      <c r="H57" s="37">
        <v>-703698.3223041005</v>
      </c>
      <c r="I57" s="37">
        <v>-4108558.2373895771</v>
      </c>
      <c r="J57" s="37">
        <v>-5402968.1028063223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5873754.1809374997</v>
      </c>
      <c r="AC57" s="37">
        <v>5873754.1809374997</v>
      </c>
      <c r="AD57" s="95">
        <v>17</v>
      </c>
      <c r="AE57" s="37">
        <v>255380.61656250001</v>
      </c>
    </row>
    <row r="58" spans="2:31" x14ac:dyDescent="0.2">
      <c r="B58" s="34" t="s">
        <v>105</v>
      </c>
      <c r="C58" s="89">
        <v>1</v>
      </c>
      <c r="D58" s="34" t="s">
        <v>118</v>
      </c>
      <c r="E58" s="38">
        <v>1</v>
      </c>
      <c r="F58" s="36" t="s">
        <v>26</v>
      </c>
      <c r="G58" s="43">
        <v>-71233912.830061466</v>
      </c>
      <c r="H58" s="37">
        <v>-1301567.531008238</v>
      </c>
      <c r="I58" s="37">
        <v>-3443871.1100571649</v>
      </c>
      <c r="J58" s="37">
        <v>-27108972.141274404</v>
      </c>
      <c r="K58" s="37">
        <v>-76169161.542660207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71295557.734500006</v>
      </c>
      <c r="AC58" s="37">
        <v>71295557.734500006</v>
      </c>
      <c r="AD58" s="95">
        <v>17</v>
      </c>
      <c r="AE58" s="37">
        <v>2160471.4465000005</v>
      </c>
    </row>
    <row r="59" spans="2:31" x14ac:dyDescent="0.2">
      <c r="B59" s="34" t="s">
        <v>105</v>
      </c>
      <c r="C59" s="89">
        <v>1</v>
      </c>
      <c r="D59" s="34" t="s">
        <v>114</v>
      </c>
      <c r="E59" s="38">
        <v>1</v>
      </c>
      <c r="F59" s="36" t="s">
        <v>26</v>
      </c>
      <c r="G59" s="43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C59" s="37" t="e">
        <v>#N/A</v>
      </c>
      <c r="AD59" s="95" t="e">
        <v>#N/A</v>
      </c>
      <c r="AE59" s="37">
        <v>999708.73892857134</v>
      </c>
    </row>
    <row r="60" spans="2:31" x14ac:dyDescent="0.2">
      <c r="B60" s="34" t="s">
        <v>105</v>
      </c>
      <c r="C60" s="89">
        <v>2</v>
      </c>
      <c r="D60" s="34" t="s">
        <v>166</v>
      </c>
      <c r="E60" s="38">
        <v>1</v>
      </c>
      <c r="F60" s="36" t="s">
        <v>26</v>
      </c>
      <c r="G60" s="43"/>
      <c r="H60" s="37" t="s">
        <v>190</v>
      </c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C60" s="37" t="s">
        <v>190</v>
      </c>
      <c r="AD60" s="95"/>
      <c r="AE60" s="37"/>
    </row>
    <row r="61" spans="2:31" x14ac:dyDescent="0.2">
      <c r="B61" s="34" t="s">
        <v>106</v>
      </c>
      <c r="C61" s="89">
        <v>1</v>
      </c>
      <c r="D61" s="34" t="s">
        <v>109</v>
      </c>
      <c r="E61" s="38">
        <v>1</v>
      </c>
      <c r="F61" s="36" t="s">
        <v>26</v>
      </c>
      <c r="G61" s="43">
        <v>-7714511.5790254567</v>
      </c>
      <c r="H61" s="37">
        <v>-703698.3223041005</v>
      </c>
      <c r="I61" s="37">
        <v>-4108558.2373895771</v>
      </c>
      <c r="J61" s="37">
        <v>-5402968.1028063223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5873754.1809374997</v>
      </c>
      <c r="AC61" s="37">
        <v>5873754.1809374997</v>
      </c>
      <c r="AD61" s="95">
        <v>17</v>
      </c>
      <c r="AE61" s="37">
        <v>255380.61656250001</v>
      </c>
    </row>
    <row r="62" spans="2:31" x14ac:dyDescent="0.2">
      <c r="B62" s="34" t="s">
        <v>106</v>
      </c>
      <c r="C62" s="89">
        <v>1</v>
      </c>
      <c r="D62" s="34" t="s">
        <v>118</v>
      </c>
      <c r="E62" s="38">
        <v>1</v>
      </c>
      <c r="F62" s="36" t="s">
        <v>26</v>
      </c>
      <c r="G62" s="43">
        <v>-71233912.830061466</v>
      </c>
      <c r="H62" s="37">
        <v>-1301567.531008238</v>
      </c>
      <c r="I62" s="37">
        <v>-3443871.1100571649</v>
      </c>
      <c r="J62" s="37">
        <v>-27108972.141274404</v>
      </c>
      <c r="K62" s="37">
        <v>-76169161.542660207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71295557.734500006</v>
      </c>
      <c r="AC62" s="37">
        <v>71295557.734500006</v>
      </c>
      <c r="AD62" s="95">
        <v>17</v>
      </c>
      <c r="AE62" s="37">
        <v>2160471.4465000005</v>
      </c>
    </row>
    <row r="63" spans="2:31" x14ac:dyDescent="0.2">
      <c r="B63" s="34" t="s">
        <v>106</v>
      </c>
      <c r="C63" s="89">
        <v>2</v>
      </c>
      <c r="D63" s="34" t="s">
        <v>116</v>
      </c>
      <c r="E63" s="38">
        <v>1</v>
      </c>
      <c r="F63" s="36" t="s">
        <v>26</v>
      </c>
      <c r="G63" s="43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C63" s="37" t="e">
        <v>#N/A</v>
      </c>
      <c r="AD63" s="95" t="e">
        <v>#N/A</v>
      </c>
      <c r="AE63" s="37">
        <v>1677802.4867500002</v>
      </c>
    </row>
    <row r="64" spans="2:31" x14ac:dyDescent="0.2">
      <c r="B64" s="34" t="s">
        <v>119</v>
      </c>
      <c r="C64" s="89">
        <v>1</v>
      </c>
      <c r="D64" s="34" t="s">
        <v>109</v>
      </c>
      <c r="E64" s="38">
        <v>1</v>
      </c>
      <c r="F64" s="36" t="s">
        <v>26</v>
      </c>
      <c r="G64" s="43">
        <v>-7714511.5790254567</v>
      </c>
      <c r="H64" s="37">
        <v>-703698.3223041005</v>
      </c>
      <c r="I64" s="37">
        <v>-4108558.2373895771</v>
      </c>
      <c r="J64" s="37">
        <v>-5402968.1028063223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5873754.1809374997</v>
      </c>
      <c r="AC64" s="37">
        <v>5873754.1809374997</v>
      </c>
      <c r="AD64" s="95">
        <v>17</v>
      </c>
      <c r="AE64" s="37">
        <v>255380.61656250001</v>
      </c>
    </row>
    <row r="65" spans="2:31" x14ac:dyDescent="0.2">
      <c r="B65" s="34" t="s">
        <v>119</v>
      </c>
      <c r="C65" s="89">
        <v>1</v>
      </c>
      <c r="D65" s="34" t="s">
        <v>191</v>
      </c>
      <c r="E65" s="38">
        <v>0</v>
      </c>
      <c r="F65" s="36" t="s">
        <v>26</v>
      </c>
      <c r="G65" s="43"/>
      <c r="H65" s="37" t="s">
        <v>190</v>
      </c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C65" s="37" t="s">
        <v>190</v>
      </c>
      <c r="AD65" s="95"/>
      <c r="AE65" s="37"/>
    </row>
    <row r="66" spans="2:31" x14ac:dyDescent="0.2">
      <c r="B66" s="34" t="s">
        <v>119</v>
      </c>
      <c r="C66" s="89">
        <v>2</v>
      </c>
      <c r="D66" s="34" t="s">
        <v>118</v>
      </c>
      <c r="E66" s="38">
        <v>1</v>
      </c>
      <c r="F66" s="36" t="s">
        <v>26</v>
      </c>
      <c r="G66" s="43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C66" s="37" t="e">
        <v>#N/A</v>
      </c>
      <c r="AD66" s="95" t="e">
        <v>#N/A</v>
      </c>
      <c r="AE66" s="37">
        <v>2160471.4465000005</v>
      </c>
    </row>
    <row r="67" spans="2:31" x14ac:dyDescent="0.2">
      <c r="B67" s="34" t="s">
        <v>119</v>
      </c>
      <c r="C67" s="89">
        <v>2</v>
      </c>
      <c r="D67" s="34" t="s">
        <v>114</v>
      </c>
      <c r="E67" s="38">
        <v>1</v>
      </c>
      <c r="F67" s="36" t="s">
        <v>26</v>
      </c>
      <c r="G67" s="43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C67" s="37" t="e">
        <v>#N/A</v>
      </c>
      <c r="AD67" s="95" t="e">
        <v>#N/A</v>
      </c>
      <c r="AE67" s="37">
        <v>999708.73892857134</v>
      </c>
    </row>
    <row r="68" spans="2:31" x14ac:dyDescent="0.2">
      <c r="B68" s="34" t="s">
        <v>120</v>
      </c>
      <c r="C68" s="89">
        <v>1</v>
      </c>
      <c r="D68" s="34" t="s">
        <v>109</v>
      </c>
      <c r="E68" s="38">
        <v>1</v>
      </c>
      <c r="F68" s="36" t="s">
        <v>26</v>
      </c>
      <c r="G68" s="43">
        <v>-7714511.5790254567</v>
      </c>
      <c r="H68" s="37">
        <v>-703698.3223041005</v>
      </c>
      <c r="I68" s="37">
        <v>-4108558.2373895771</v>
      </c>
      <c r="J68" s="37">
        <v>-5402968.1028063223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5873754.1809374997</v>
      </c>
      <c r="AC68" s="37">
        <v>5873754.1809374997</v>
      </c>
      <c r="AD68" s="95">
        <v>17</v>
      </c>
      <c r="AE68" s="37">
        <v>255380.61656250001</v>
      </c>
    </row>
    <row r="69" spans="2:31" x14ac:dyDescent="0.2">
      <c r="B69" s="34" t="s">
        <v>120</v>
      </c>
      <c r="C69" s="89">
        <v>1</v>
      </c>
      <c r="D69" s="34" t="s">
        <v>192</v>
      </c>
      <c r="E69" s="38">
        <v>0</v>
      </c>
      <c r="F69" s="36" t="s">
        <v>26</v>
      </c>
      <c r="G69" s="43"/>
      <c r="H69" s="37" t="s">
        <v>190</v>
      </c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C69" s="37" t="s">
        <v>190</v>
      </c>
      <c r="AD69" s="95"/>
      <c r="AE69" s="37"/>
    </row>
    <row r="70" spans="2:31" x14ac:dyDescent="0.2">
      <c r="B70" s="34" t="s">
        <v>120</v>
      </c>
      <c r="C70" s="89">
        <v>2</v>
      </c>
      <c r="D70" s="34" t="s">
        <v>118</v>
      </c>
      <c r="E70" s="38">
        <v>1</v>
      </c>
      <c r="F70" s="36" t="s">
        <v>26</v>
      </c>
      <c r="G70" s="43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C70" s="37" t="e">
        <v>#N/A</v>
      </c>
      <c r="AD70" s="95" t="e">
        <v>#N/A</v>
      </c>
      <c r="AE70" s="37">
        <v>2160471.4465000005</v>
      </c>
    </row>
    <row r="71" spans="2:31" x14ac:dyDescent="0.2">
      <c r="B71" s="34" t="s">
        <v>120</v>
      </c>
      <c r="C71" s="89">
        <v>2</v>
      </c>
      <c r="D71" s="34" t="s">
        <v>114</v>
      </c>
      <c r="E71" s="38">
        <v>1</v>
      </c>
      <c r="F71" s="36" t="s">
        <v>26</v>
      </c>
      <c r="G71" s="43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C71" s="37" t="e">
        <v>#N/A</v>
      </c>
      <c r="AD71" s="95" t="e">
        <v>#N/A</v>
      </c>
      <c r="AE71" s="37">
        <v>999708.73892857134</v>
      </c>
    </row>
    <row r="72" spans="2:31" x14ac:dyDescent="0.2">
      <c r="B72" s="34" t="s">
        <v>161</v>
      </c>
      <c r="C72" s="89">
        <v>1</v>
      </c>
      <c r="D72" s="34" t="s">
        <v>109</v>
      </c>
      <c r="E72" s="38">
        <v>1</v>
      </c>
      <c r="F72" s="36" t="s">
        <v>26</v>
      </c>
      <c r="G72" s="43">
        <v>-7714511.5790254567</v>
      </c>
      <c r="H72" s="37">
        <v>-703698.3223041005</v>
      </c>
      <c r="I72" s="37">
        <v>-4108558.2373895771</v>
      </c>
      <c r="J72" s="37">
        <v>-5402968.1028063223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5873754.1809374997</v>
      </c>
      <c r="AC72" s="37">
        <v>5873754.1809374997</v>
      </c>
      <c r="AD72" s="95">
        <v>17</v>
      </c>
      <c r="AE72" s="37">
        <v>255380.61656250001</v>
      </c>
    </row>
    <row r="73" spans="2:31" x14ac:dyDescent="0.2">
      <c r="B73" s="34" t="s">
        <v>161</v>
      </c>
      <c r="C73" s="89">
        <v>1</v>
      </c>
      <c r="D73" s="34" t="s">
        <v>191</v>
      </c>
      <c r="E73" s="38">
        <v>0</v>
      </c>
      <c r="F73" s="36" t="s">
        <v>26</v>
      </c>
      <c r="G73" s="43"/>
      <c r="H73" s="37" t="s">
        <v>190</v>
      </c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C73" s="37" t="s">
        <v>190</v>
      </c>
      <c r="AD73" s="95"/>
      <c r="AE73" s="37"/>
    </row>
    <row r="74" spans="2:31" x14ac:dyDescent="0.2">
      <c r="B74" s="34" t="s">
        <v>161</v>
      </c>
      <c r="C74" s="89">
        <v>2</v>
      </c>
      <c r="D74" s="34" t="s">
        <v>118</v>
      </c>
      <c r="E74" s="38">
        <v>1</v>
      </c>
      <c r="F74" s="36" t="s">
        <v>26</v>
      </c>
      <c r="G74" s="43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C74" s="37" t="e">
        <v>#N/A</v>
      </c>
      <c r="AD74" s="95" t="e">
        <v>#N/A</v>
      </c>
      <c r="AE74" s="37">
        <v>2160471.4465000005</v>
      </c>
    </row>
    <row r="75" spans="2:31" x14ac:dyDescent="0.2">
      <c r="B75" s="34" t="s">
        <v>161</v>
      </c>
      <c r="C75" s="89">
        <v>2</v>
      </c>
      <c r="D75" s="34" t="s">
        <v>114</v>
      </c>
      <c r="E75" s="38">
        <v>1</v>
      </c>
      <c r="F75" s="36" t="s">
        <v>26</v>
      </c>
      <c r="G75" s="43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C75" s="37" t="e">
        <v>#N/A</v>
      </c>
      <c r="AD75" s="95" t="e">
        <v>#N/A</v>
      </c>
      <c r="AE75" s="37">
        <v>999708.73892857134</v>
      </c>
    </row>
    <row r="76" spans="2:31" ht="15" x14ac:dyDescent="0.25">
      <c r="B76" s="180" t="s">
        <v>123</v>
      </c>
      <c r="C76" s="181"/>
      <c r="D76" s="180"/>
      <c r="E76" s="38"/>
      <c r="F76" s="36"/>
      <c r="G76" s="43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C76" s="37"/>
      <c r="AD76" s="95"/>
      <c r="AE76" s="37"/>
    </row>
    <row r="77" spans="2:31" x14ac:dyDescent="0.2">
      <c r="B77" s="34" t="s">
        <v>99</v>
      </c>
      <c r="C77" s="89">
        <v>2</v>
      </c>
      <c r="D77" s="34" t="s">
        <v>111</v>
      </c>
      <c r="E77" s="38">
        <v>1</v>
      </c>
      <c r="F77" s="36" t="s">
        <v>26</v>
      </c>
      <c r="G77" s="43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C77" s="37" t="e">
        <v>#N/A</v>
      </c>
      <c r="AD77" s="95" t="e">
        <v>#N/A</v>
      </c>
      <c r="AE77" s="37">
        <v>315000</v>
      </c>
    </row>
    <row r="78" spans="2:31" x14ac:dyDescent="0.2">
      <c r="B78" s="34" t="s">
        <v>100</v>
      </c>
      <c r="C78" s="89">
        <v>1</v>
      </c>
      <c r="D78" s="34" t="s">
        <v>112</v>
      </c>
      <c r="E78" s="38">
        <v>1</v>
      </c>
      <c r="F78" s="36" t="s">
        <v>26</v>
      </c>
      <c r="G78" s="43">
        <v>-5736731.375921838</v>
      </c>
      <c r="H78" s="37">
        <v>0</v>
      </c>
      <c r="I78" s="37">
        <v>0</v>
      </c>
      <c r="J78" s="37">
        <v>0</v>
      </c>
      <c r="K78" s="37">
        <v>0</v>
      </c>
      <c r="L78" s="37">
        <v>-10125000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7290000</v>
      </c>
      <c r="AC78" s="37">
        <v>7290000</v>
      </c>
      <c r="AD78" s="95">
        <v>14</v>
      </c>
      <c r="AE78" s="37">
        <v>202500</v>
      </c>
    </row>
    <row r="79" spans="2:31" x14ac:dyDescent="0.2">
      <c r="B79" s="34" t="s">
        <v>101</v>
      </c>
      <c r="C79" s="89">
        <v>1</v>
      </c>
      <c r="D79" s="34" t="s">
        <v>113</v>
      </c>
      <c r="E79" s="38">
        <v>1</v>
      </c>
      <c r="F79" s="36" t="s">
        <v>26</v>
      </c>
      <c r="G79" s="43">
        <v>-6305351.7782207727</v>
      </c>
      <c r="H79" s="37">
        <v>0</v>
      </c>
      <c r="I79" s="37">
        <v>0</v>
      </c>
      <c r="J79" s="37">
        <v>0</v>
      </c>
      <c r="K79" s="37">
        <v>-10125000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7290000</v>
      </c>
      <c r="AC79" s="37">
        <v>7290000</v>
      </c>
      <c r="AD79" s="95">
        <v>14</v>
      </c>
      <c r="AE79" s="37">
        <v>202500</v>
      </c>
    </row>
    <row r="80" spans="2:31" x14ac:dyDescent="0.2">
      <c r="B80" s="34" t="s">
        <v>102</v>
      </c>
      <c r="C80" s="89">
        <v>1</v>
      </c>
      <c r="D80" s="34" t="s">
        <v>112</v>
      </c>
      <c r="E80" s="38">
        <v>1</v>
      </c>
      <c r="F80" s="36" t="s">
        <v>26</v>
      </c>
      <c r="G80" s="43">
        <v>-5736731.375921838</v>
      </c>
      <c r="H80" s="37">
        <v>0</v>
      </c>
      <c r="I80" s="37">
        <v>0</v>
      </c>
      <c r="J80" s="37">
        <v>0</v>
      </c>
      <c r="K80" s="37">
        <v>0</v>
      </c>
      <c r="L80" s="37">
        <v>-10125000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7290000</v>
      </c>
      <c r="AC80" s="37">
        <v>7290000</v>
      </c>
      <c r="AD80" s="95">
        <v>14</v>
      </c>
      <c r="AE80" s="37">
        <v>202500</v>
      </c>
    </row>
    <row r="81" spans="2:31" x14ac:dyDescent="0.2">
      <c r="B81" s="34" t="s">
        <v>102</v>
      </c>
      <c r="C81" s="89">
        <v>2</v>
      </c>
      <c r="D81" s="34" t="s">
        <v>116</v>
      </c>
      <c r="E81" s="38">
        <v>1</v>
      </c>
      <c r="F81" s="36" t="s">
        <v>26</v>
      </c>
      <c r="G81" s="43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C81" s="37" t="e">
        <v>#N/A</v>
      </c>
      <c r="AD81" s="95" t="e">
        <v>#N/A</v>
      </c>
      <c r="AE81" s="37">
        <v>395000</v>
      </c>
    </row>
    <row r="82" spans="2:31" x14ac:dyDescent="0.2">
      <c r="B82" s="34" t="s">
        <v>103</v>
      </c>
      <c r="C82" s="89">
        <v>1</v>
      </c>
      <c r="D82" s="34" t="s">
        <v>117</v>
      </c>
      <c r="E82" s="38">
        <v>1</v>
      </c>
      <c r="F82" s="36" t="s">
        <v>26</v>
      </c>
      <c r="G82" s="43">
        <v>-6305351.7782207727</v>
      </c>
      <c r="H82" s="37">
        <v>0</v>
      </c>
      <c r="I82" s="37">
        <v>0</v>
      </c>
      <c r="J82" s="37">
        <v>0</v>
      </c>
      <c r="K82" s="37">
        <v>-10125000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7290000</v>
      </c>
      <c r="AC82" s="37">
        <v>7290000</v>
      </c>
      <c r="AD82" s="95">
        <v>14</v>
      </c>
      <c r="AE82" s="37">
        <v>202500</v>
      </c>
    </row>
    <row r="83" spans="2:31" x14ac:dyDescent="0.2">
      <c r="B83" s="34" t="s">
        <v>106</v>
      </c>
      <c r="C83" s="89">
        <v>2</v>
      </c>
      <c r="D83" s="34" t="s">
        <v>116</v>
      </c>
      <c r="E83" s="38">
        <v>1</v>
      </c>
      <c r="F83" s="36" t="s">
        <v>26</v>
      </c>
      <c r="G83" s="43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C83" s="37" t="e">
        <v>#N/A</v>
      </c>
      <c r="AD83" s="95" t="e">
        <v>#N/A</v>
      </c>
      <c r="AE83" s="37">
        <v>395000</v>
      </c>
    </row>
    <row r="84" spans="2:31" ht="15" x14ac:dyDescent="0.25">
      <c r="B84" s="180" t="s">
        <v>129</v>
      </c>
      <c r="C84" s="181"/>
      <c r="D84" s="180"/>
      <c r="E84" s="38"/>
      <c r="F84" s="36"/>
      <c r="G84" s="43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C84" s="37"/>
      <c r="AD84" s="95"/>
      <c r="AE84" s="37"/>
    </row>
    <row r="85" spans="2:31" x14ac:dyDescent="0.2">
      <c r="B85" s="34" t="s">
        <v>99</v>
      </c>
      <c r="C85" s="89">
        <v>2</v>
      </c>
      <c r="D85" s="34" t="s">
        <v>111</v>
      </c>
      <c r="E85" s="38">
        <v>1</v>
      </c>
      <c r="F85" s="36" t="s">
        <v>26</v>
      </c>
      <c r="G85" s="43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C85" s="37" t="e">
        <v>#N/A</v>
      </c>
      <c r="AD85" s="95" t="e">
        <v>#N/A</v>
      </c>
      <c r="AE85" s="37">
        <v>1118000</v>
      </c>
    </row>
    <row r="86" spans="2:31" x14ac:dyDescent="0.2">
      <c r="B86" s="34" t="s">
        <v>100</v>
      </c>
      <c r="C86" s="89">
        <v>1</v>
      </c>
      <c r="D86" s="34" t="s">
        <v>112</v>
      </c>
      <c r="E86" s="38">
        <v>1</v>
      </c>
      <c r="F86" s="36" t="s">
        <v>26</v>
      </c>
      <c r="G86" s="43">
        <v>-12997396.255857194</v>
      </c>
      <c r="H86" s="37">
        <v>0</v>
      </c>
      <c r="I86" s="37">
        <v>0</v>
      </c>
      <c r="J86" s="37">
        <v>0</v>
      </c>
      <c r="K86" s="37">
        <v>0</v>
      </c>
      <c r="L86" s="37">
        <v>-12500000</v>
      </c>
      <c r="M86" s="37">
        <v>-11500000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17280000</v>
      </c>
      <c r="AC86" s="37">
        <v>17280000</v>
      </c>
      <c r="AD86" s="95">
        <v>14</v>
      </c>
      <c r="AE86" s="37">
        <v>480000</v>
      </c>
    </row>
    <row r="87" spans="2:31" x14ac:dyDescent="0.2">
      <c r="B87" s="34" t="s">
        <v>101</v>
      </c>
      <c r="C87" s="89">
        <v>1</v>
      </c>
      <c r="D87" s="34" t="s">
        <v>113</v>
      </c>
      <c r="E87" s="38">
        <v>1</v>
      </c>
      <c r="F87" s="36" t="s">
        <v>26</v>
      </c>
      <c r="G87" s="43">
        <v>-14300178.572924525</v>
      </c>
      <c r="H87" s="37">
        <v>0</v>
      </c>
      <c r="I87" s="37">
        <v>0</v>
      </c>
      <c r="J87" s="37">
        <v>0</v>
      </c>
      <c r="K87" s="37">
        <v>-12500000</v>
      </c>
      <c r="L87" s="37">
        <v>-11500000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17280000</v>
      </c>
      <c r="AC87" s="37">
        <v>17280000</v>
      </c>
      <c r="AD87" s="95">
        <v>14</v>
      </c>
      <c r="AE87" s="37">
        <v>480000</v>
      </c>
    </row>
    <row r="88" spans="2:31" x14ac:dyDescent="0.2">
      <c r="B88" s="34" t="s">
        <v>102</v>
      </c>
      <c r="C88" s="89">
        <v>1</v>
      </c>
      <c r="D88" s="34" t="s">
        <v>112</v>
      </c>
      <c r="E88" s="38">
        <v>1</v>
      </c>
      <c r="F88" s="36" t="s">
        <v>26</v>
      </c>
      <c r="G88" s="43">
        <v>-12997396.255857194</v>
      </c>
      <c r="H88" s="37">
        <v>0</v>
      </c>
      <c r="I88" s="37">
        <v>0</v>
      </c>
      <c r="J88" s="37">
        <v>0</v>
      </c>
      <c r="K88" s="37">
        <v>0</v>
      </c>
      <c r="L88" s="37">
        <v>-12500000</v>
      </c>
      <c r="M88" s="37">
        <v>-11500000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17280000</v>
      </c>
      <c r="AC88" s="37">
        <v>17280000</v>
      </c>
      <c r="AD88" s="95">
        <v>14</v>
      </c>
      <c r="AE88" s="37">
        <v>480000</v>
      </c>
    </row>
    <row r="89" spans="2:31" x14ac:dyDescent="0.2">
      <c r="B89" s="34" t="s">
        <v>102</v>
      </c>
      <c r="C89" s="89">
        <v>2</v>
      </c>
      <c r="D89" s="34" t="s">
        <v>116</v>
      </c>
      <c r="E89" s="38">
        <v>1</v>
      </c>
      <c r="F89" s="36" t="s">
        <v>26</v>
      </c>
      <c r="G89" s="43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C89" s="37" t="e">
        <v>#N/A</v>
      </c>
      <c r="AD89" s="95" t="e">
        <v>#N/A</v>
      </c>
      <c r="AE89" s="37">
        <v>578500</v>
      </c>
    </row>
    <row r="90" spans="2:31" x14ac:dyDescent="0.2">
      <c r="B90" s="34" t="s">
        <v>103</v>
      </c>
      <c r="C90" s="89">
        <v>1</v>
      </c>
      <c r="D90" s="34" t="s">
        <v>117</v>
      </c>
      <c r="E90" s="38">
        <v>1</v>
      </c>
      <c r="F90" s="36" t="s">
        <v>26</v>
      </c>
      <c r="G90" s="43">
        <v>-18291524.410422411</v>
      </c>
      <c r="H90" s="37">
        <v>0</v>
      </c>
      <c r="I90" s="37">
        <v>0</v>
      </c>
      <c r="J90" s="37">
        <v>0</v>
      </c>
      <c r="K90" s="37">
        <v>-18750000</v>
      </c>
      <c r="L90" s="37">
        <v>-11675000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21906000</v>
      </c>
      <c r="AC90" s="37">
        <v>21906000</v>
      </c>
      <c r="AD90" s="95">
        <v>14</v>
      </c>
      <c r="AE90" s="37">
        <v>608500</v>
      </c>
    </row>
    <row r="91" spans="2:31" x14ac:dyDescent="0.2">
      <c r="B91" s="34" t="s">
        <v>104</v>
      </c>
      <c r="C91" s="89">
        <v>1</v>
      </c>
      <c r="D91" s="34" t="s">
        <v>118</v>
      </c>
      <c r="E91" s="38">
        <v>1</v>
      </c>
      <c r="F91" s="36" t="s">
        <v>26</v>
      </c>
      <c r="G91" s="43">
        <v>-290912.94363105547</v>
      </c>
      <c r="H91" s="37">
        <v>0</v>
      </c>
      <c r="I91" s="37">
        <v>0</v>
      </c>
      <c r="J91" s="37">
        <v>-416597.50000000006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274954.35000000003</v>
      </c>
      <c r="AC91" s="37">
        <v>274954.35000000003</v>
      </c>
      <c r="AD91" s="95">
        <v>17</v>
      </c>
      <c r="AE91" s="37">
        <v>8331.9500000000007</v>
      </c>
    </row>
    <row r="92" spans="2:31" x14ac:dyDescent="0.2">
      <c r="B92" s="34" t="s">
        <v>105</v>
      </c>
      <c r="C92" s="89">
        <v>1</v>
      </c>
      <c r="D92" s="34" t="s">
        <v>118</v>
      </c>
      <c r="E92" s="38">
        <v>1</v>
      </c>
      <c r="F92" s="36" t="s">
        <v>26</v>
      </c>
      <c r="G92" s="43">
        <v>-290912.94363105547</v>
      </c>
      <c r="H92" s="37">
        <v>0</v>
      </c>
      <c r="I92" s="37">
        <v>0</v>
      </c>
      <c r="J92" s="37">
        <v>-416597.50000000006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274954.35000000003</v>
      </c>
      <c r="AC92" s="37">
        <v>274954.35000000003</v>
      </c>
      <c r="AD92" s="95">
        <v>17</v>
      </c>
      <c r="AE92" s="37">
        <v>8331.9500000000007</v>
      </c>
    </row>
    <row r="93" spans="2:31" x14ac:dyDescent="0.2">
      <c r="B93" s="34" t="s">
        <v>106</v>
      </c>
      <c r="C93" s="89">
        <v>1</v>
      </c>
      <c r="D93" s="34" t="s">
        <v>118</v>
      </c>
      <c r="E93" s="38">
        <v>1</v>
      </c>
      <c r="F93" s="36" t="s">
        <v>26</v>
      </c>
      <c r="G93" s="43">
        <v>-290912.94363105547</v>
      </c>
      <c r="H93" s="37">
        <v>0</v>
      </c>
      <c r="I93" s="37">
        <v>0</v>
      </c>
      <c r="J93" s="37">
        <v>-416597.50000000006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274954.35000000003</v>
      </c>
      <c r="AC93" s="37">
        <v>274954.35000000003</v>
      </c>
      <c r="AD93" s="95">
        <v>17</v>
      </c>
      <c r="AE93" s="37">
        <v>8331.9500000000007</v>
      </c>
    </row>
    <row r="94" spans="2:31" x14ac:dyDescent="0.2">
      <c r="B94" s="34" t="s">
        <v>106</v>
      </c>
      <c r="C94" s="89">
        <v>2</v>
      </c>
      <c r="D94" s="34" t="s">
        <v>116</v>
      </c>
      <c r="E94" s="38">
        <v>1</v>
      </c>
      <c r="F94" s="36" t="s">
        <v>26</v>
      </c>
      <c r="G94" s="43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C94" s="37" t="e">
        <v>#N/A</v>
      </c>
      <c r="AD94" s="95" t="e">
        <v>#N/A</v>
      </c>
      <c r="AE94" s="37">
        <v>578500</v>
      </c>
    </row>
    <row r="95" spans="2:31" x14ac:dyDescent="0.2">
      <c r="B95" s="34" t="s">
        <v>119</v>
      </c>
      <c r="C95" s="89">
        <v>2</v>
      </c>
      <c r="D95" s="34" t="s">
        <v>118</v>
      </c>
      <c r="E95" s="38">
        <v>1</v>
      </c>
      <c r="F95" s="36" t="s">
        <v>26</v>
      </c>
      <c r="G95" s="43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C95" s="37" t="e">
        <v>#N/A</v>
      </c>
      <c r="AD95" s="95" t="e">
        <v>#N/A</v>
      </c>
      <c r="AE95" s="37">
        <v>8331.9500000000007</v>
      </c>
    </row>
    <row r="96" spans="2:31" x14ac:dyDescent="0.2">
      <c r="B96" s="34" t="s">
        <v>120</v>
      </c>
      <c r="C96" s="89">
        <v>2</v>
      </c>
      <c r="D96" s="34" t="s">
        <v>118</v>
      </c>
      <c r="E96" s="38">
        <v>1</v>
      </c>
      <c r="F96" s="36" t="s">
        <v>26</v>
      </c>
      <c r="G96" s="43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C96" s="37" t="e">
        <v>#N/A</v>
      </c>
      <c r="AD96" s="95" t="e">
        <v>#N/A</v>
      </c>
      <c r="AE96" s="37">
        <v>8331.9500000000007</v>
      </c>
    </row>
    <row r="97" spans="2:32" x14ac:dyDescent="0.2">
      <c r="B97" s="34" t="s">
        <v>161</v>
      </c>
      <c r="C97" s="89">
        <v>2</v>
      </c>
      <c r="D97" s="34" t="s">
        <v>118</v>
      </c>
      <c r="E97" s="38">
        <v>1</v>
      </c>
      <c r="F97" s="36" t="s">
        <v>26</v>
      </c>
      <c r="G97" s="43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C97" s="37" t="e">
        <v>#N/A</v>
      </c>
      <c r="AD97" s="95" t="e">
        <v>#N/A</v>
      </c>
      <c r="AE97" s="37">
        <v>8331.9500000000007</v>
      </c>
    </row>
    <row r="99" spans="2:32" ht="15" x14ac:dyDescent="0.25">
      <c r="B99" s="29" t="s">
        <v>49</v>
      </c>
      <c r="C99" s="29"/>
      <c r="D99" s="140"/>
      <c r="E99" s="140"/>
      <c r="F99" s="30"/>
      <c r="G99" s="42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</row>
    <row r="100" spans="2:32" ht="15" x14ac:dyDescent="0.25">
      <c r="B100" s="31" t="s">
        <v>25</v>
      </c>
      <c r="C100" s="31"/>
      <c r="D100" s="31"/>
      <c r="E100" s="31"/>
      <c r="F100" s="32" t="s">
        <v>17</v>
      </c>
      <c r="G100" s="33" t="s">
        <v>44</v>
      </c>
      <c r="H100" s="33">
        <v>2023</v>
      </c>
      <c r="I100" s="33">
        <v>2024</v>
      </c>
      <c r="J100" s="33">
        <v>2025</v>
      </c>
      <c r="K100" s="33">
        <v>2026</v>
      </c>
      <c r="L100" s="33">
        <v>2027</v>
      </c>
      <c r="M100" s="33">
        <v>2028</v>
      </c>
      <c r="N100" s="33">
        <v>2029</v>
      </c>
      <c r="O100" s="33">
        <v>2030</v>
      </c>
      <c r="P100" s="33">
        <v>2031</v>
      </c>
      <c r="Q100" s="33">
        <v>2032</v>
      </c>
      <c r="R100" s="33">
        <v>2033</v>
      </c>
      <c r="S100" s="33">
        <v>2034</v>
      </c>
      <c r="T100" s="33">
        <v>2035</v>
      </c>
      <c r="U100" s="33">
        <v>2036</v>
      </c>
      <c r="V100" s="33">
        <v>2037</v>
      </c>
      <c r="W100" s="33">
        <v>2038</v>
      </c>
      <c r="X100" s="33">
        <v>2039</v>
      </c>
      <c r="Y100" s="33">
        <v>2040</v>
      </c>
      <c r="Z100" s="33">
        <v>2041</v>
      </c>
      <c r="AA100" s="33">
        <v>2042</v>
      </c>
      <c r="AB100" s="185"/>
      <c r="AC100" s="185"/>
      <c r="AD100" s="185"/>
      <c r="AE100" s="185"/>
      <c r="AF100" s="185"/>
    </row>
    <row r="101" spans="2:32" ht="15" x14ac:dyDescent="0.2">
      <c r="B101" s="34" t="s">
        <v>98</v>
      </c>
      <c r="C101" s="34"/>
      <c r="D101" s="35"/>
      <c r="E101" s="35"/>
      <c r="F101" s="36" t="s">
        <v>26</v>
      </c>
      <c r="G101" s="43">
        <v>-72062854.621968776</v>
      </c>
      <c r="H101" s="37">
        <v>-2874649.4618888353</v>
      </c>
      <c r="I101" s="37">
        <v>-14103630.0297851</v>
      </c>
      <c r="J101" s="37">
        <v>-79965496.733326063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51875954.374419644</v>
      </c>
      <c r="AB101" s="185"/>
      <c r="AC101" s="138"/>
      <c r="AD101" s="137"/>
      <c r="AE101" s="45"/>
      <c r="AF101" s="185"/>
    </row>
    <row r="102" spans="2:32" ht="15" x14ac:dyDescent="0.2">
      <c r="B102" s="34" t="s">
        <v>99</v>
      </c>
      <c r="C102" s="34"/>
      <c r="D102" s="35"/>
      <c r="E102" s="35"/>
      <c r="F102" s="36" t="s">
        <v>26</v>
      </c>
      <c r="G102" s="43">
        <v>-72062854.621968776</v>
      </c>
      <c r="H102" s="37">
        <v>-2874649.4618888353</v>
      </c>
      <c r="I102" s="37">
        <v>-14103630.0297851</v>
      </c>
      <c r="J102" s="37">
        <v>-79965496.733326063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51875954.374419644</v>
      </c>
      <c r="AB102" s="185"/>
      <c r="AC102" s="138"/>
      <c r="AD102" s="137"/>
      <c r="AE102" s="45"/>
      <c r="AF102" s="185"/>
    </row>
    <row r="103" spans="2:32" ht="15" x14ac:dyDescent="0.2">
      <c r="B103" s="34" t="s">
        <v>100</v>
      </c>
      <c r="C103" s="34"/>
      <c r="D103" s="35"/>
      <c r="E103" s="35"/>
      <c r="F103" s="36" t="s">
        <v>26</v>
      </c>
      <c r="G103" s="43">
        <v>-57466855.061620332</v>
      </c>
      <c r="H103" s="37">
        <v>-703698.3223041005</v>
      </c>
      <c r="I103" s="37">
        <v>-4489520.9598595286</v>
      </c>
      <c r="J103" s="37">
        <v>-6078816.1030024625</v>
      </c>
      <c r="K103" s="37">
        <v>-2298558.1621317538</v>
      </c>
      <c r="L103" s="37">
        <v>-41842340.622835517</v>
      </c>
      <c r="M103" s="37">
        <v>-46401921.598227531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71825488.577157333</v>
      </c>
      <c r="AB103" s="185"/>
      <c r="AC103" s="138"/>
      <c r="AD103" s="137"/>
      <c r="AE103" s="45"/>
      <c r="AF103" s="185"/>
    </row>
    <row r="104" spans="2:32" ht="15" x14ac:dyDescent="0.2">
      <c r="B104" s="34" t="s">
        <v>101</v>
      </c>
      <c r="C104" s="34"/>
      <c r="D104" s="35"/>
      <c r="E104" s="35"/>
      <c r="F104" s="36" t="s">
        <v>26</v>
      </c>
      <c r="G104" s="43">
        <v>-73580873.367800504</v>
      </c>
      <c r="H104" s="37">
        <v>-1103740.8262920324</v>
      </c>
      <c r="I104" s="37">
        <v>-4822956.2609090395</v>
      </c>
      <c r="J104" s="37">
        <v>-7631232.0803952739</v>
      </c>
      <c r="K104" s="37">
        <v>-42555148.751402959</v>
      </c>
      <c r="L104" s="37">
        <v>-59901923.544449963</v>
      </c>
      <c r="M104" s="37">
        <v>-5913337.4115507379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86307196.413937509</v>
      </c>
      <c r="AB104" s="185"/>
      <c r="AC104" s="138"/>
      <c r="AD104" s="137"/>
      <c r="AE104" s="45"/>
      <c r="AF104" s="185"/>
    </row>
    <row r="105" spans="2:32" ht="15" x14ac:dyDescent="0.2">
      <c r="B105" s="34" t="s">
        <v>102</v>
      </c>
      <c r="C105" s="34"/>
      <c r="D105" s="35"/>
      <c r="E105" s="35"/>
      <c r="F105" s="36" t="s">
        <v>26</v>
      </c>
      <c r="G105" s="43">
        <v>-57466855.061620332</v>
      </c>
      <c r="H105" s="37">
        <v>-703698.3223041005</v>
      </c>
      <c r="I105" s="37">
        <v>-4489520.9598595286</v>
      </c>
      <c r="J105" s="37">
        <v>-6078816.1030024625</v>
      </c>
      <c r="K105" s="37">
        <v>-2298558.1621317538</v>
      </c>
      <c r="L105" s="37">
        <v>-41842340.622835517</v>
      </c>
      <c r="M105" s="37">
        <v>-46401921.598227531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71825488.577157333</v>
      </c>
      <c r="AB105" s="185"/>
      <c r="AC105" s="138"/>
      <c r="AD105" s="137"/>
      <c r="AE105" s="45"/>
      <c r="AF105" s="185"/>
    </row>
    <row r="106" spans="2:32" ht="15" x14ac:dyDescent="0.2">
      <c r="B106" s="34" t="s">
        <v>103</v>
      </c>
      <c r="C106" s="34"/>
      <c r="D106" s="35"/>
      <c r="E106" s="35"/>
      <c r="F106" s="36" t="s">
        <v>26</v>
      </c>
      <c r="G106" s="43">
        <v>-124165915.80239564</v>
      </c>
      <c r="H106" s="37">
        <v>-1163212.7659913127</v>
      </c>
      <c r="I106" s="37">
        <v>-5233630.7789063351</v>
      </c>
      <c r="J106" s="37">
        <v>-9381453.8762143869</v>
      </c>
      <c r="K106" s="37">
        <v>-54009068.618408598</v>
      </c>
      <c r="L106" s="37">
        <v>-135869936.8240954</v>
      </c>
      <c r="M106" s="37">
        <v>-3692830.7738839583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149250888.64293748</v>
      </c>
      <c r="AB106" s="185"/>
      <c r="AC106" s="138"/>
      <c r="AD106" s="137"/>
      <c r="AE106" s="45"/>
      <c r="AF106" s="185"/>
    </row>
    <row r="107" spans="2:32" ht="15" x14ac:dyDescent="0.2">
      <c r="B107" s="34" t="s">
        <v>104</v>
      </c>
      <c r="C107" s="34"/>
      <c r="D107" s="35"/>
      <c r="E107" s="35"/>
      <c r="F107" s="36" t="s">
        <v>26</v>
      </c>
      <c r="G107" s="43">
        <v>-79239337.352717981</v>
      </c>
      <c r="H107" s="37">
        <v>-2005265.8533123385</v>
      </c>
      <c r="I107" s="37">
        <v>-7552429.3474467415</v>
      </c>
      <c r="J107" s="37">
        <v>-32928537.744080726</v>
      </c>
      <c r="K107" s="37">
        <v>-76169161.542660207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77444266.265437499</v>
      </c>
      <c r="AB107" s="185"/>
      <c r="AC107" s="138"/>
      <c r="AD107" s="137"/>
      <c r="AE107" s="45"/>
      <c r="AF107" s="185"/>
    </row>
    <row r="108" spans="2:32" ht="15" x14ac:dyDescent="0.2">
      <c r="B108" s="34" t="s">
        <v>105</v>
      </c>
      <c r="C108" s="34"/>
      <c r="D108" s="35"/>
      <c r="E108" s="35"/>
      <c r="F108" s="36" t="s">
        <v>26</v>
      </c>
      <c r="G108" s="43"/>
      <c r="H108" s="90" t="s">
        <v>190</v>
      </c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185"/>
      <c r="AC108" s="138"/>
      <c r="AD108" s="137"/>
      <c r="AE108" s="45"/>
      <c r="AF108" s="185"/>
    </row>
    <row r="109" spans="2:32" ht="15" x14ac:dyDescent="0.2">
      <c r="B109" s="34" t="s">
        <v>106</v>
      </c>
      <c r="C109" s="34"/>
      <c r="D109" s="35"/>
      <c r="E109" s="35"/>
      <c r="F109" s="36" t="s">
        <v>26</v>
      </c>
      <c r="G109" s="43">
        <v>-79239337.352717981</v>
      </c>
      <c r="H109" s="37">
        <v>-2005265.8533123385</v>
      </c>
      <c r="I109" s="37">
        <v>-7552429.3474467415</v>
      </c>
      <c r="J109" s="37">
        <v>-32928537.744080726</v>
      </c>
      <c r="K109" s="37">
        <v>-76169161.542660207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77444266.265437499</v>
      </c>
      <c r="AB109" s="185"/>
      <c r="AC109" s="138"/>
      <c r="AD109" s="137"/>
      <c r="AE109" s="45"/>
      <c r="AF109" s="185"/>
    </row>
    <row r="110" spans="2:32" ht="15" x14ac:dyDescent="0.2">
      <c r="B110" s="34" t="s">
        <v>119</v>
      </c>
      <c r="C110" s="34"/>
      <c r="D110" s="35"/>
      <c r="E110" s="35"/>
      <c r="F110" s="36" t="s">
        <v>26</v>
      </c>
      <c r="G110" s="43"/>
      <c r="H110" s="90" t="s">
        <v>190</v>
      </c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185"/>
      <c r="AC110" s="138"/>
      <c r="AD110" s="137"/>
      <c r="AE110" s="45"/>
      <c r="AF110" s="185"/>
    </row>
    <row r="111" spans="2:32" ht="15" x14ac:dyDescent="0.2">
      <c r="B111" s="34" t="s">
        <v>120</v>
      </c>
      <c r="C111" s="34"/>
      <c r="D111" s="35"/>
      <c r="E111" s="35"/>
      <c r="F111" s="36" t="s">
        <v>26</v>
      </c>
      <c r="G111" s="43"/>
      <c r="H111" s="90" t="s">
        <v>190</v>
      </c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185"/>
      <c r="AC111" s="138"/>
      <c r="AD111" s="137"/>
      <c r="AE111" s="45"/>
      <c r="AF111" s="185"/>
    </row>
    <row r="112" spans="2:32" ht="15" x14ac:dyDescent="0.2">
      <c r="B112" s="131" t="s">
        <v>161</v>
      </c>
      <c r="C112" s="34"/>
      <c r="D112" s="35"/>
      <c r="E112" s="35"/>
      <c r="F112" s="36" t="s">
        <v>26</v>
      </c>
      <c r="G112" s="43"/>
      <c r="H112" s="90" t="s">
        <v>190</v>
      </c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185"/>
      <c r="AC112" s="138"/>
      <c r="AD112" s="137"/>
      <c r="AE112" s="45"/>
      <c r="AF112" s="185"/>
    </row>
    <row r="113" spans="2:32" x14ac:dyDescent="0.2">
      <c r="AB113" s="185"/>
      <c r="AC113" s="185"/>
      <c r="AD113" s="185"/>
      <c r="AE113" s="185"/>
      <c r="AF113" s="185"/>
    </row>
    <row r="114" spans="2:32" ht="15" x14ac:dyDescent="0.25">
      <c r="B114" s="29" t="s">
        <v>50</v>
      </c>
      <c r="C114" s="29"/>
      <c r="D114" s="140"/>
      <c r="E114" s="140"/>
      <c r="F114" s="30"/>
      <c r="G114" s="42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85"/>
      <c r="AC114" s="185"/>
      <c r="AD114" s="185"/>
      <c r="AE114" s="185"/>
      <c r="AF114" s="185"/>
    </row>
    <row r="115" spans="2:32" ht="15" x14ac:dyDescent="0.25">
      <c r="B115" s="31" t="s">
        <v>25</v>
      </c>
      <c r="C115" s="31"/>
      <c r="D115" s="31"/>
      <c r="E115" s="31"/>
      <c r="F115" s="32" t="s">
        <v>17</v>
      </c>
      <c r="G115" s="33" t="s">
        <v>44</v>
      </c>
      <c r="H115" s="33">
        <v>2023</v>
      </c>
      <c r="I115" s="33">
        <v>2024</v>
      </c>
      <c r="J115" s="33">
        <v>2025</v>
      </c>
      <c r="K115" s="33">
        <v>2026</v>
      </c>
      <c r="L115" s="33">
        <v>2027</v>
      </c>
      <c r="M115" s="33">
        <v>2028</v>
      </c>
      <c r="N115" s="33">
        <v>2029</v>
      </c>
      <c r="O115" s="33">
        <v>2030</v>
      </c>
      <c r="P115" s="33">
        <v>2031</v>
      </c>
      <c r="Q115" s="33">
        <v>2032</v>
      </c>
      <c r="R115" s="33">
        <v>2033</v>
      </c>
      <c r="S115" s="33">
        <v>2034</v>
      </c>
      <c r="T115" s="33">
        <v>2035</v>
      </c>
      <c r="U115" s="33">
        <v>2036</v>
      </c>
      <c r="V115" s="33">
        <v>2037</v>
      </c>
      <c r="W115" s="33">
        <v>2038</v>
      </c>
      <c r="X115" s="33">
        <v>2039</v>
      </c>
      <c r="Y115" s="33">
        <v>2040</v>
      </c>
      <c r="Z115" s="33">
        <v>2041</v>
      </c>
      <c r="AA115" s="33">
        <v>2042</v>
      </c>
      <c r="AB115" s="185"/>
      <c r="AC115" s="185"/>
      <c r="AD115" s="185"/>
      <c r="AE115" s="185"/>
      <c r="AF115" s="185"/>
    </row>
    <row r="116" spans="2:32" x14ac:dyDescent="0.2">
      <c r="B116" s="34" t="s">
        <v>98</v>
      </c>
      <c r="C116" s="34"/>
      <c r="D116" s="35"/>
      <c r="E116" s="35"/>
      <c r="F116" s="36" t="s">
        <v>26</v>
      </c>
      <c r="G116" s="43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185"/>
      <c r="AC116" s="185"/>
      <c r="AD116" s="185"/>
      <c r="AE116" s="185"/>
      <c r="AF116" s="185"/>
    </row>
    <row r="117" spans="2:32" x14ac:dyDescent="0.2">
      <c r="B117" s="34" t="s">
        <v>99</v>
      </c>
      <c r="C117" s="34"/>
      <c r="D117" s="35"/>
      <c r="E117" s="35"/>
      <c r="F117" s="36" t="s">
        <v>26</v>
      </c>
      <c r="G117" s="43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185"/>
      <c r="AC117" s="185"/>
      <c r="AD117" s="185"/>
      <c r="AE117" s="185"/>
      <c r="AF117" s="185"/>
    </row>
    <row r="118" spans="2:32" x14ac:dyDescent="0.2">
      <c r="B118" s="34" t="s">
        <v>100</v>
      </c>
      <c r="C118" s="34"/>
      <c r="D118" s="35"/>
      <c r="E118" s="35"/>
      <c r="F118" s="36" t="s">
        <v>26</v>
      </c>
      <c r="G118" s="43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185"/>
      <c r="AC118" s="185"/>
      <c r="AD118" s="185"/>
      <c r="AE118" s="185"/>
      <c r="AF118" s="185"/>
    </row>
    <row r="119" spans="2:32" x14ac:dyDescent="0.2">
      <c r="B119" s="34" t="s">
        <v>101</v>
      </c>
      <c r="C119" s="34"/>
      <c r="D119" s="35"/>
      <c r="E119" s="35"/>
      <c r="F119" s="36" t="s">
        <v>26</v>
      </c>
      <c r="G119" s="43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185"/>
      <c r="AC119" s="185"/>
      <c r="AD119" s="185"/>
      <c r="AE119" s="185"/>
      <c r="AF119" s="185"/>
    </row>
    <row r="120" spans="2:32" x14ac:dyDescent="0.2">
      <c r="B120" s="34" t="s">
        <v>102</v>
      </c>
      <c r="C120" s="34"/>
      <c r="D120" s="35"/>
      <c r="E120" s="35"/>
      <c r="F120" s="36" t="s">
        <v>26</v>
      </c>
      <c r="G120" s="43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185"/>
      <c r="AC120" s="185"/>
      <c r="AD120" s="185"/>
      <c r="AE120" s="185"/>
      <c r="AF120" s="185"/>
    </row>
    <row r="121" spans="2:32" x14ac:dyDescent="0.2">
      <c r="B121" s="34" t="s">
        <v>103</v>
      </c>
      <c r="C121" s="34"/>
      <c r="D121" s="35"/>
      <c r="E121" s="35"/>
      <c r="F121" s="36" t="s">
        <v>26</v>
      </c>
      <c r="G121" s="43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185"/>
      <c r="AC121" s="185"/>
      <c r="AD121" s="185"/>
      <c r="AE121" s="185"/>
      <c r="AF121" s="185"/>
    </row>
    <row r="122" spans="2:32" x14ac:dyDescent="0.2">
      <c r="B122" s="34" t="s">
        <v>104</v>
      </c>
      <c r="C122" s="34"/>
      <c r="D122" s="35"/>
      <c r="E122" s="35"/>
      <c r="F122" s="36" t="s">
        <v>26</v>
      </c>
      <c r="G122" s="43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185"/>
      <c r="AC122" s="185"/>
      <c r="AD122" s="185"/>
      <c r="AE122" s="185"/>
      <c r="AF122" s="185"/>
    </row>
    <row r="123" spans="2:32" x14ac:dyDescent="0.2">
      <c r="B123" s="34" t="s">
        <v>105</v>
      </c>
      <c r="C123" s="34"/>
      <c r="D123" s="35"/>
      <c r="E123" s="35"/>
      <c r="F123" s="36" t="s">
        <v>26</v>
      </c>
      <c r="G123" s="43"/>
      <c r="H123" s="90" t="s">
        <v>190</v>
      </c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185"/>
      <c r="AC123" s="185"/>
      <c r="AD123" s="185"/>
      <c r="AE123" s="185"/>
      <c r="AF123" s="185"/>
    </row>
    <row r="124" spans="2:32" x14ac:dyDescent="0.2">
      <c r="B124" s="34" t="s">
        <v>106</v>
      </c>
      <c r="C124" s="34"/>
      <c r="D124" s="35"/>
      <c r="E124" s="35"/>
      <c r="F124" s="36" t="s">
        <v>26</v>
      </c>
      <c r="G124" s="43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185"/>
      <c r="AC124" s="185"/>
      <c r="AD124" s="185"/>
      <c r="AE124" s="185"/>
      <c r="AF124" s="185"/>
    </row>
    <row r="125" spans="2:32" x14ac:dyDescent="0.2">
      <c r="B125" s="34" t="s">
        <v>119</v>
      </c>
      <c r="C125" s="34"/>
      <c r="D125" s="35"/>
      <c r="E125" s="35"/>
      <c r="F125" s="36" t="s">
        <v>26</v>
      </c>
      <c r="G125" s="43"/>
      <c r="H125" s="90" t="s">
        <v>190</v>
      </c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185"/>
      <c r="AC125" s="185"/>
      <c r="AD125" s="185"/>
      <c r="AE125" s="185"/>
      <c r="AF125" s="185"/>
    </row>
    <row r="126" spans="2:32" x14ac:dyDescent="0.2">
      <c r="B126" s="34" t="s">
        <v>120</v>
      </c>
      <c r="C126" s="34"/>
      <c r="D126" s="35"/>
      <c r="E126" s="35"/>
      <c r="F126" s="36" t="s">
        <v>26</v>
      </c>
      <c r="G126" s="43"/>
      <c r="H126" s="90" t="s">
        <v>190</v>
      </c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185"/>
      <c r="AC126" s="185"/>
      <c r="AD126" s="185"/>
      <c r="AE126" s="185"/>
      <c r="AF126" s="185"/>
    </row>
    <row r="127" spans="2:32" ht="15.95" customHeight="1" x14ac:dyDescent="0.2">
      <c r="B127" s="131" t="s">
        <v>161</v>
      </c>
      <c r="C127" s="34"/>
      <c r="D127" s="35"/>
      <c r="E127" s="35"/>
      <c r="F127" s="36" t="s">
        <v>26</v>
      </c>
      <c r="G127" s="43"/>
      <c r="H127" s="90" t="s">
        <v>190</v>
      </c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185"/>
      <c r="AC127" s="185"/>
      <c r="AD127" s="185"/>
      <c r="AE127" s="185"/>
      <c r="AF127" s="185"/>
    </row>
    <row r="128" spans="2:32" x14ac:dyDescent="0.2">
      <c r="B128" s="99"/>
      <c r="AB128" s="185"/>
      <c r="AC128" s="185"/>
      <c r="AD128" s="185"/>
      <c r="AE128" s="185"/>
      <c r="AF128" s="185"/>
    </row>
    <row r="129" spans="1:32" ht="15" x14ac:dyDescent="0.25">
      <c r="A129" s="69"/>
      <c r="B129" s="27" t="s">
        <v>94</v>
      </c>
      <c r="C129" s="27"/>
      <c r="D129" s="28"/>
      <c r="E129" s="28"/>
      <c r="F129" s="6"/>
      <c r="G129" s="18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185"/>
      <c r="AC129" s="185"/>
      <c r="AD129" s="185"/>
      <c r="AE129" s="185"/>
      <c r="AF129" s="185"/>
    </row>
    <row r="130" spans="1:32" ht="15" x14ac:dyDescent="0.25">
      <c r="A130" s="69"/>
      <c r="B130" s="31" t="s">
        <v>25</v>
      </c>
      <c r="C130" s="31" t="s">
        <v>108</v>
      </c>
      <c r="D130" s="31" t="s">
        <v>126</v>
      </c>
      <c r="E130" s="32" t="s">
        <v>47</v>
      </c>
      <c r="F130" s="32" t="s">
        <v>17</v>
      </c>
      <c r="G130" s="33" t="s">
        <v>44</v>
      </c>
      <c r="H130" s="33">
        <v>2023</v>
      </c>
      <c r="I130" s="33">
        <v>2024</v>
      </c>
      <c r="J130" s="33">
        <v>2025</v>
      </c>
      <c r="K130" s="33">
        <v>2026</v>
      </c>
      <c r="L130" s="33">
        <v>2027</v>
      </c>
      <c r="M130" s="33">
        <v>2028</v>
      </c>
      <c r="N130" s="33">
        <v>2029</v>
      </c>
      <c r="O130" s="33">
        <v>2030</v>
      </c>
      <c r="P130" s="33">
        <v>2031</v>
      </c>
      <c r="Q130" s="33">
        <v>2032</v>
      </c>
      <c r="R130" s="33">
        <v>2033</v>
      </c>
      <c r="S130" s="33">
        <v>2034</v>
      </c>
      <c r="T130" s="33">
        <v>2035</v>
      </c>
      <c r="U130" s="33">
        <v>2036</v>
      </c>
      <c r="V130" s="33">
        <v>2037</v>
      </c>
      <c r="W130" s="33">
        <v>2038</v>
      </c>
      <c r="X130" s="33">
        <v>2039</v>
      </c>
      <c r="Y130" s="33">
        <v>2040</v>
      </c>
      <c r="Z130" s="33">
        <v>2041</v>
      </c>
      <c r="AA130" s="33">
        <v>2042</v>
      </c>
      <c r="AB130" s="185"/>
      <c r="AC130" s="185"/>
      <c r="AD130" s="185"/>
      <c r="AE130" s="185"/>
      <c r="AF130" s="185"/>
    </row>
    <row r="131" spans="1:32" x14ac:dyDescent="0.2">
      <c r="A131" s="69"/>
      <c r="B131" s="35" t="s">
        <v>98</v>
      </c>
      <c r="C131" s="66">
        <v>1</v>
      </c>
      <c r="D131" s="35" t="s">
        <v>109</v>
      </c>
      <c r="E131" s="36">
        <v>1</v>
      </c>
      <c r="F131" s="36" t="s">
        <v>26</v>
      </c>
      <c r="G131" s="43">
        <v>-667136.95797362679</v>
      </c>
      <c r="H131" s="37">
        <v>0</v>
      </c>
      <c r="I131" s="37">
        <v>0</v>
      </c>
      <c r="J131" s="37">
        <v>0</v>
      </c>
      <c r="K131" s="37">
        <v>-81721.797299999991</v>
      </c>
      <c r="L131" s="37">
        <v>-81721.797299999991</v>
      </c>
      <c r="M131" s="37">
        <v>-81721.797299999991</v>
      </c>
      <c r="N131" s="37">
        <v>-81721.797299999991</v>
      </c>
      <c r="O131" s="37">
        <v>-81721.797299999991</v>
      </c>
      <c r="P131" s="37">
        <v>-81721.797299999991</v>
      </c>
      <c r="Q131" s="37">
        <v>-81721.797299999991</v>
      </c>
      <c r="R131" s="37">
        <v>-81721.797299999991</v>
      </c>
      <c r="S131" s="37">
        <v>-81721.797299999991</v>
      </c>
      <c r="T131" s="37">
        <v>-81721.797299999991</v>
      </c>
      <c r="U131" s="37">
        <v>-81721.797299999991</v>
      </c>
      <c r="V131" s="37">
        <v>-81721.797299999991</v>
      </c>
      <c r="W131" s="37">
        <v>-81721.797299999991</v>
      </c>
      <c r="X131" s="37">
        <v>-81721.797299999991</v>
      </c>
      <c r="Y131" s="37">
        <v>-81721.797299999991</v>
      </c>
      <c r="Z131" s="37">
        <v>-81721.797299999991</v>
      </c>
      <c r="AA131" s="37">
        <v>-81721.797299999991</v>
      </c>
    </row>
    <row r="132" spans="1:32" x14ac:dyDescent="0.2">
      <c r="A132" s="69"/>
      <c r="B132" s="35" t="s">
        <v>98</v>
      </c>
      <c r="C132" s="66">
        <v>1</v>
      </c>
      <c r="D132" s="35" t="s">
        <v>110</v>
      </c>
      <c r="E132" s="36">
        <v>1</v>
      </c>
      <c r="F132" s="36" t="s">
        <v>26</v>
      </c>
      <c r="G132" s="43">
        <v>-4159283.9530763929</v>
      </c>
      <c r="H132" s="37">
        <v>0</v>
      </c>
      <c r="I132" s="37">
        <v>0</v>
      </c>
      <c r="J132" s="37">
        <v>0</v>
      </c>
      <c r="K132" s="37">
        <v>-509496.82230000006</v>
      </c>
      <c r="L132" s="37">
        <v>-509496.82230000006</v>
      </c>
      <c r="M132" s="37">
        <v>-509496.82230000006</v>
      </c>
      <c r="N132" s="37">
        <v>-509496.82230000006</v>
      </c>
      <c r="O132" s="37">
        <v>-509496.82230000006</v>
      </c>
      <c r="P132" s="37">
        <v>-509496.82230000006</v>
      </c>
      <c r="Q132" s="37">
        <v>-509496.82230000006</v>
      </c>
      <c r="R132" s="37">
        <v>-509496.82230000006</v>
      </c>
      <c r="S132" s="37">
        <v>-509496.82230000006</v>
      </c>
      <c r="T132" s="37">
        <v>-509496.82230000006</v>
      </c>
      <c r="U132" s="37">
        <v>-509496.82230000006</v>
      </c>
      <c r="V132" s="37">
        <v>-509496.82230000006</v>
      </c>
      <c r="W132" s="37">
        <v>-509496.82230000006</v>
      </c>
      <c r="X132" s="37">
        <v>-509496.82230000006</v>
      </c>
      <c r="Y132" s="37">
        <v>-509496.82230000006</v>
      </c>
      <c r="Z132" s="37">
        <v>-509496.82230000006</v>
      </c>
      <c r="AA132" s="37">
        <v>-509496.82230000006</v>
      </c>
    </row>
    <row r="133" spans="1:32" x14ac:dyDescent="0.2">
      <c r="A133" s="69"/>
      <c r="B133" s="35" t="s">
        <v>98</v>
      </c>
      <c r="C133" s="66">
        <v>1</v>
      </c>
      <c r="D133" s="35" t="s">
        <v>162</v>
      </c>
      <c r="E133" s="36">
        <v>1</v>
      </c>
      <c r="F133" s="36" t="s">
        <v>26</v>
      </c>
      <c r="G133" s="43">
        <v>-1504793.3404233789</v>
      </c>
      <c r="H133" s="37">
        <v>0</v>
      </c>
      <c r="I133" s="37">
        <v>0</v>
      </c>
      <c r="J133" s="37">
        <v>0</v>
      </c>
      <c r="K133" s="37">
        <v>-184331.59020000001</v>
      </c>
      <c r="L133" s="37">
        <v>-184331.59020000001</v>
      </c>
      <c r="M133" s="37">
        <v>-184331.59020000001</v>
      </c>
      <c r="N133" s="37">
        <v>-184331.59020000001</v>
      </c>
      <c r="O133" s="37">
        <v>-184331.59020000001</v>
      </c>
      <c r="P133" s="37">
        <v>-184331.59020000001</v>
      </c>
      <c r="Q133" s="37">
        <v>-184331.59020000001</v>
      </c>
      <c r="R133" s="37">
        <v>-184331.59020000001</v>
      </c>
      <c r="S133" s="37">
        <v>-184331.59020000001</v>
      </c>
      <c r="T133" s="37">
        <v>-184331.59020000001</v>
      </c>
      <c r="U133" s="37">
        <v>-184331.59020000001</v>
      </c>
      <c r="V133" s="37">
        <v>-184331.59020000001</v>
      </c>
      <c r="W133" s="37">
        <v>-184331.59020000001</v>
      </c>
      <c r="X133" s="37">
        <v>-184331.59020000001</v>
      </c>
      <c r="Y133" s="37">
        <v>-184331.59020000001</v>
      </c>
      <c r="Z133" s="37">
        <v>-184331.59020000001</v>
      </c>
      <c r="AA133" s="37">
        <v>-184331.59020000001</v>
      </c>
    </row>
    <row r="134" spans="1:32" x14ac:dyDescent="0.2">
      <c r="A134" s="69"/>
      <c r="B134" s="35" t="s">
        <v>98</v>
      </c>
      <c r="C134" s="66">
        <v>1</v>
      </c>
      <c r="D134" s="35" t="s">
        <v>114</v>
      </c>
      <c r="E134" s="36">
        <v>1</v>
      </c>
      <c r="F134" s="36" t="s">
        <v>26</v>
      </c>
      <c r="G134" s="43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</row>
    <row r="135" spans="1:32" x14ac:dyDescent="0.2">
      <c r="A135" s="69"/>
      <c r="B135" s="35" t="s">
        <v>98</v>
      </c>
      <c r="C135" s="66">
        <v>1</v>
      </c>
      <c r="D135" s="35" t="s">
        <v>121</v>
      </c>
      <c r="E135" s="36">
        <v>1</v>
      </c>
      <c r="F135" s="36" t="s">
        <v>26</v>
      </c>
      <c r="G135" s="43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</row>
    <row r="136" spans="1:32" x14ac:dyDescent="0.2">
      <c r="A136" s="69"/>
      <c r="B136" s="35" t="s">
        <v>98</v>
      </c>
      <c r="C136" s="66">
        <v>2</v>
      </c>
      <c r="D136" s="35" t="s">
        <v>163</v>
      </c>
      <c r="E136" s="36">
        <v>1</v>
      </c>
      <c r="F136" s="36" t="s">
        <v>26</v>
      </c>
      <c r="G136" s="43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</row>
    <row r="137" spans="1:32" x14ac:dyDescent="0.2">
      <c r="A137" s="69"/>
      <c r="B137" s="35" t="s">
        <v>99</v>
      </c>
      <c r="C137" s="66">
        <v>1</v>
      </c>
      <c r="D137" s="35" t="s">
        <v>109</v>
      </c>
      <c r="E137" s="36">
        <v>1</v>
      </c>
      <c r="F137" s="36" t="s">
        <v>26</v>
      </c>
      <c r="G137" s="43">
        <v>-667136.95797362679</v>
      </c>
      <c r="H137" s="37">
        <v>0</v>
      </c>
      <c r="I137" s="37">
        <v>0</v>
      </c>
      <c r="J137" s="37">
        <v>0</v>
      </c>
      <c r="K137" s="37">
        <v>-81721.797299999991</v>
      </c>
      <c r="L137" s="37">
        <v>-81721.797299999991</v>
      </c>
      <c r="M137" s="37">
        <v>-81721.797299999991</v>
      </c>
      <c r="N137" s="37">
        <v>-81721.797299999991</v>
      </c>
      <c r="O137" s="37">
        <v>-81721.797299999991</v>
      </c>
      <c r="P137" s="37">
        <v>-81721.797299999991</v>
      </c>
      <c r="Q137" s="37">
        <v>-81721.797299999991</v>
      </c>
      <c r="R137" s="37">
        <v>-81721.797299999991</v>
      </c>
      <c r="S137" s="37">
        <v>-81721.797299999991</v>
      </c>
      <c r="T137" s="37">
        <v>-81721.797299999991</v>
      </c>
      <c r="U137" s="37">
        <v>-81721.797299999991</v>
      </c>
      <c r="V137" s="37">
        <v>-81721.797299999991</v>
      </c>
      <c r="W137" s="37">
        <v>-81721.797299999991</v>
      </c>
      <c r="X137" s="37">
        <v>-81721.797299999991</v>
      </c>
      <c r="Y137" s="37">
        <v>-81721.797299999991</v>
      </c>
      <c r="Z137" s="37">
        <v>-81721.797299999991</v>
      </c>
      <c r="AA137" s="37">
        <v>-81721.797299999991</v>
      </c>
    </row>
    <row r="138" spans="1:32" x14ac:dyDescent="0.2">
      <c r="A138" s="69"/>
      <c r="B138" s="35" t="s">
        <v>99</v>
      </c>
      <c r="C138" s="66">
        <v>1</v>
      </c>
      <c r="D138" s="35" t="s">
        <v>110</v>
      </c>
      <c r="E138" s="36">
        <v>1</v>
      </c>
      <c r="F138" s="36" t="s">
        <v>26</v>
      </c>
      <c r="G138" s="43">
        <v>-4159283.9530763929</v>
      </c>
      <c r="H138" s="37">
        <v>0</v>
      </c>
      <c r="I138" s="37">
        <v>0</v>
      </c>
      <c r="J138" s="37">
        <v>0</v>
      </c>
      <c r="K138" s="37">
        <v>-509496.82230000006</v>
      </c>
      <c r="L138" s="37">
        <v>-509496.82230000006</v>
      </c>
      <c r="M138" s="37">
        <v>-509496.82230000006</v>
      </c>
      <c r="N138" s="37">
        <v>-509496.82230000006</v>
      </c>
      <c r="O138" s="37">
        <v>-509496.82230000006</v>
      </c>
      <c r="P138" s="37">
        <v>-509496.82230000006</v>
      </c>
      <c r="Q138" s="37">
        <v>-509496.82230000006</v>
      </c>
      <c r="R138" s="37">
        <v>-509496.82230000006</v>
      </c>
      <c r="S138" s="37">
        <v>-509496.82230000006</v>
      </c>
      <c r="T138" s="37">
        <v>-509496.82230000006</v>
      </c>
      <c r="U138" s="37">
        <v>-509496.82230000006</v>
      </c>
      <c r="V138" s="37">
        <v>-509496.82230000006</v>
      </c>
      <c r="W138" s="37">
        <v>-509496.82230000006</v>
      </c>
      <c r="X138" s="37">
        <v>-509496.82230000006</v>
      </c>
      <c r="Y138" s="37">
        <v>-509496.82230000006</v>
      </c>
      <c r="Z138" s="37">
        <v>-509496.82230000006</v>
      </c>
      <c r="AA138" s="37">
        <v>-509496.82230000006</v>
      </c>
    </row>
    <row r="139" spans="1:32" x14ac:dyDescent="0.2">
      <c r="A139" s="69"/>
      <c r="B139" s="35" t="s">
        <v>99</v>
      </c>
      <c r="C139" s="66">
        <v>1</v>
      </c>
      <c r="D139" s="35" t="s">
        <v>162</v>
      </c>
      <c r="E139" s="36">
        <v>1</v>
      </c>
      <c r="F139" s="36" t="s">
        <v>26</v>
      </c>
      <c r="G139" s="43">
        <v>-1504793.3404233789</v>
      </c>
      <c r="H139" s="37">
        <v>0</v>
      </c>
      <c r="I139" s="37">
        <v>0</v>
      </c>
      <c r="J139" s="37">
        <v>0</v>
      </c>
      <c r="K139" s="37">
        <v>-184331.59020000001</v>
      </c>
      <c r="L139" s="37">
        <v>-184331.59020000001</v>
      </c>
      <c r="M139" s="37">
        <v>-184331.59020000001</v>
      </c>
      <c r="N139" s="37">
        <v>-184331.59020000001</v>
      </c>
      <c r="O139" s="37">
        <v>-184331.59020000001</v>
      </c>
      <c r="P139" s="37">
        <v>-184331.59020000001</v>
      </c>
      <c r="Q139" s="37">
        <v>-184331.59020000001</v>
      </c>
      <c r="R139" s="37">
        <v>-184331.59020000001</v>
      </c>
      <c r="S139" s="37">
        <v>-184331.59020000001</v>
      </c>
      <c r="T139" s="37">
        <v>-184331.59020000001</v>
      </c>
      <c r="U139" s="37">
        <v>-184331.59020000001</v>
      </c>
      <c r="V139" s="37">
        <v>-184331.59020000001</v>
      </c>
      <c r="W139" s="37">
        <v>-184331.59020000001</v>
      </c>
      <c r="X139" s="37">
        <v>-184331.59020000001</v>
      </c>
      <c r="Y139" s="37">
        <v>-184331.59020000001</v>
      </c>
      <c r="Z139" s="37">
        <v>-184331.59020000001</v>
      </c>
      <c r="AA139" s="37">
        <v>-184331.59020000001</v>
      </c>
    </row>
    <row r="140" spans="1:32" x14ac:dyDescent="0.2">
      <c r="A140" s="69"/>
      <c r="B140" s="35" t="s">
        <v>99</v>
      </c>
      <c r="C140" s="66">
        <v>1</v>
      </c>
      <c r="D140" s="35" t="s">
        <v>114</v>
      </c>
      <c r="E140" s="36">
        <v>1</v>
      </c>
      <c r="F140" s="36" t="s">
        <v>26</v>
      </c>
      <c r="G140" s="43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</row>
    <row r="141" spans="1:32" x14ac:dyDescent="0.2">
      <c r="A141" s="69"/>
      <c r="B141" s="35" t="s">
        <v>99</v>
      </c>
      <c r="C141" s="66">
        <v>2</v>
      </c>
      <c r="D141" s="35" t="s">
        <v>111</v>
      </c>
      <c r="E141" s="36">
        <v>1</v>
      </c>
      <c r="F141" s="36" t="s">
        <v>26</v>
      </c>
      <c r="G141" s="43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</row>
    <row r="142" spans="1:32" x14ac:dyDescent="0.2">
      <c r="A142" s="69"/>
      <c r="B142" s="35" t="s">
        <v>100</v>
      </c>
      <c r="C142" s="66">
        <v>1</v>
      </c>
      <c r="D142" s="35" t="s">
        <v>109</v>
      </c>
      <c r="E142" s="36">
        <v>1</v>
      </c>
      <c r="F142" s="36" t="s">
        <v>26</v>
      </c>
      <c r="G142" s="43">
        <v>-667136.95797362679</v>
      </c>
      <c r="H142" s="37">
        <v>0</v>
      </c>
      <c r="I142" s="37">
        <v>0</v>
      </c>
      <c r="J142" s="37">
        <v>0</v>
      </c>
      <c r="K142" s="37">
        <v>-81721.797299999991</v>
      </c>
      <c r="L142" s="37">
        <v>-81721.797299999991</v>
      </c>
      <c r="M142" s="37">
        <v>-81721.797299999991</v>
      </c>
      <c r="N142" s="37">
        <v>-81721.797299999991</v>
      </c>
      <c r="O142" s="37">
        <v>-81721.797299999991</v>
      </c>
      <c r="P142" s="37">
        <v>-81721.797299999991</v>
      </c>
      <c r="Q142" s="37">
        <v>-81721.797299999991</v>
      </c>
      <c r="R142" s="37">
        <v>-81721.797299999991</v>
      </c>
      <c r="S142" s="37">
        <v>-81721.797299999991</v>
      </c>
      <c r="T142" s="37">
        <v>-81721.797299999991</v>
      </c>
      <c r="U142" s="37">
        <v>-81721.797299999991</v>
      </c>
      <c r="V142" s="37">
        <v>-81721.797299999991</v>
      </c>
      <c r="W142" s="37">
        <v>-81721.797299999991</v>
      </c>
      <c r="X142" s="37">
        <v>-81721.797299999991</v>
      </c>
      <c r="Y142" s="37">
        <v>-81721.797299999991</v>
      </c>
      <c r="Z142" s="37">
        <v>-81721.797299999991</v>
      </c>
      <c r="AA142" s="37">
        <v>-81721.797299999991</v>
      </c>
    </row>
    <row r="143" spans="1:32" x14ac:dyDescent="0.2">
      <c r="A143" s="69"/>
      <c r="B143" s="35" t="s">
        <v>100</v>
      </c>
      <c r="C143" s="66">
        <v>1</v>
      </c>
      <c r="D143" s="35" t="s">
        <v>112</v>
      </c>
      <c r="E143" s="36">
        <v>1</v>
      </c>
      <c r="F143" s="36" t="s">
        <v>26</v>
      </c>
      <c r="G143" s="43">
        <v>-2718868.832800447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-459797.04884688708</v>
      </c>
      <c r="O143" s="37">
        <v>-459797.04884688708</v>
      </c>
      <c r="P143" s="37">
        <v>-459797.04884688708</v>
      </c>
      <c r="Q143" s="37">
        <v>-459797.04884688708</v>
      </c>
      <c r="R143" s="37">
        <v>-459797.04884688708</v>
      </c>
      <c r="S143" s="37">
        <v>-459797.04884688708</v>
      </c>
      <c r="T143" s="37">
        <v>-459797.04884688708</v>
      </c>
      <c r="U143" s="37">
        <v>-459797.04884688708</v>
      </c>
      <c r="V143" s="37">
        <v>-459797.04884688708</v>
      </c>
      <c r="W143" s="37">
        <v>-459797.04884688708</v>
      </c>
      <c r="X143" s="37">
        <v>-459797.04884688708</v>
      </c>
      <c r="Y143" s="37">
        <v>-459797.04884688708</v>
      </c>
      <c r="Z143" s="37">
        <v>-459797.04884688708</v>
      </c>
      <c r="AA143" s="37">
        <v>-459797.04884688708</v>
      </c>
    </row>
    <row r="144" spans="1:32" x14ac:dyDescent="0.2">
      <c r="A144" s="69"/>
      <c r="B144" s="35" t="s">
        <v>100</v>
      </c>
      <c r="C144" s="66">
        <v>1</v>
      </c>
      <c r="D144" s="35" t="s">
        <v>122</v>
      </c>
      <c r="E144" s="36">
        <v>1</v>
      </c>
      <c r="F144" s="36" t="s">
        <v>26</v>
      </c>
      <c r="G144" s="43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</row>
    <row r="145" spans="1:27" x14ac:dyDescent="0.2">
      <c r="A145" s="69"/>
      <c r="B145" s="35" t="s">
        <v>100</v>
      </c>
      <c r="C145" s="66">
        <v>1</v>
      </c>
      <c r="D145" s="35" t="s">
        <v>114</v>
      </c>
      <c r="E145" s="36">
        <v>1</v>
      </c>
      <c r="F145" s="36" t="s">
        <v>26</v>
      </c>
      <c r="G145" s="43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</row>
    <row r="146" spans="1:27" x14ac:dyDescent="0.2">
      <c r="A146" s="69"/>
      <c r="B146" s="35" t="s">
        <v>100</v>
      </c>
      <c r="C146" s="66">
        <v>2</v>
      </c>
      <c r="D146" s="35" t="s">
        <v>164</v>
      </c>
      <c r="E146" s="36">
        <v>1</v>
      </c>
      <c r="F146" s="36" t="s">
        <v>26</v>
      </c>
      <c r="G146" s="43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</row>
    <row r="147" spans="1:27" x14ac:dyDescent="0.2">
      <c r="A147" s="69"/>
      <c r="B147" s="35" t="s">
        <v>101</v>
      </c>
      <c r="C147" s="66">
        <v>1</v>
      </c>
      <c r="D147" s="35" t="s">
        <v>109</v>
      </c>
      <c r="E147" s="36">
        <v>1</v>
      </c>
      <c r="F147" s="36" t="s">
        <v>26</v>
      </c>
      <c r="G147" s="43">
        <v>-667136.95797362679</v>
      </c>
      <c r="H147" s="37">
        <v>0</v>
      </c>
      <c r="I147" s="37">
        <v>0</v>
      </c>
      <c r="J147" s="37">
        <v>0</v>
      </c>
      <c r="K147" s="37">
        <v>-81721.797299999991</v>
      </c>
      <c r="L147" s="37">
        <v>-81721.797299999991</v>
      </c>
      <c r="M147" s="37">
        <v>-81721.797299999991</v>
      </c>
      <c r="N147" s="37">
        <v>-81721.797299999991</v>
      </c>
      <c r="O147" s="37">
        <v>-81721.797299999991</v>
      </c>
      <c r="P147" s="37">
        <v>-81721.797299999991</v>
      </c>
      <c r="Q147" s="37">
        <v>-81721.797299999991</v>
      </c>
      <c r="R147" s="37">
        <v>-81721.797299999991</v>
      </c>
      <c r="S147" s="37">
        <v>-81721.797299999991</v>
      </c>
      <c r="T147" s="37">
        <v>-81721.797299999991</v>
      </c>
      <c r="U147" s="37">
        <v>-81721.797299999991</v>
      </c>
      <c r="V147" s="37">
        <v>-81721.797299999991</v>
      </c>
      <c r="W147" s="37">
        <v>-81721.797299999991</v>
      </c>
      <c r="X147" s="37">
        <v>-81721.797299999991</v>
      </c>
      <c r="Y147" s="37">
        <v>-81721.797299999991</v>
      </c>
      <c r="Z147" s="37">
        <v>-81721.797299999991</v>
      </c>
      <c r="AA147" s="37">
        <v>-81721.797299999991</v>
      </c>
    </row>
    <row r="148" spans="1:27" x14ac:dyDescent="0.2">
      <c r="A148" s="69"/>
      <c r="B148" s="35" t="s">
        <v>101</v>
      </c>
      <c r="C148" s="66">
        <v>1</v>
      </c>
      <c r="D148" s="35" t="s">
        <v>113</v>
      </c>
      <c r="E148" s="36">
        <v>1</v>
      </c>
      <c r="F148" s="36" t="s">
        <v>26</v>
      </c>
      <c r="G148" s="43">
        <v>-3670348.1426367299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-620704.91370000015</v>
      </c>
      <c r="O148" s="37">
        <v>-620704.91370000015</v>
      </c>
      <c r="P148" s="37">
        <v>-620704.91370000015</v>
      </c>
      <c r="Q148" s="37">
        <v>-620704.91370000015</v>
      </c>
      <c r="R148" s="37">
        <v>-620704.91370000015</v>
      </c>
      <c r="S148" s="37">
        <v>-620704.91370000015</v>
      </c>
      <c r="T148" s="37">
        <v>-620704.91370000015</v>
      </c>
      <c r="U148" s="37">
        <v>-620704.91370000015</v>
      </c>
      <c r="V148" s="37">
        <v>-620704.91370000015</v>
      </c>
      <c r="W148" s="37">
        <v>-620704.91370000015</v>
      </c>
      <c r="X148" s="37">
        <v>-620704.91370000015</v>
      </c>
      <c r="Y148" s="37">
        <v>-620704.91370000015</v>
      </c>
      <c r="Z148" s="37">
        <v>-620704.91370000015</v>
      </c>
      <c r="AA148" s="37">
        <v>-620704.91370000015</v>
      </c>
    </row>
    <row r="149" spans="1:27" x14ac:dyDescent="0.2">
      <c r="A149" s="69"/>
      <c r="B149" s="35" t="s">
        <v>101</v>
      </c>
      <c r="C149" s="66">
        <v>1</v>
      </c>
      <c r="D149" s="35" t="s">
        <v>114</v>
      </c>
      <c r="E149" s="36">
        <v>1</v>
      </c>
      <c r="F149" s="36" t="s">
        <v>26</v>
      </c>
      <c r="G149" s="43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</row>
    <row r="150" spans="1:27" x14ac:dyDescent="0.2">
      <c r="A150" s="69"/>
      <c r="B150" s="35" t="s">
        <v>101</v>
      </c>
      <c r="C150" s="66">
        <v>2</v>
      </c>
      <c r="D150" s="35" t="s">
        <v>164</v>
      </c>
      <c r="E150" s="36">
        <v>1</v>
      </c>
      <c r="F150" s="36" t="s">
        <v>26</v>
      </c>
      <c r="G150" s="43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</row>
    <row r="151" spans="1:27" x14ac:dyDescent="0.2">
      <c r="A151" s="69"/>
      <c r="B151" s="35" t="s">
        <v>102</v>
      </c>
      <c r="C151" s="66">
        <v>1</v>
      </c>
      <c r="D151" s="35" t="s">
        <v>109</v>
      </c>
      <c r="E151" s="36">
        <v>1</v>
      </c>
      <c r="F151" s="36" t="s">
        <v>26</v>
      </c>
      <c r="G151" s="43">
        <v>-667136.95797362679</v>
      </c>
      <c r="H151" s="37">
        <v>0</v>
      </c>
      <c r="I151" s="37">
        <v>0</v>
      </c>
      <c r="J151" s="37">
        <v>0</v>
      </c>
      <c r="K151" s="37">
        <v>-81721.797299999991</v>
      </c>
      <c r="L151" s="37">
        <v>-81721.797299999991</v>
      </c>
      <c r="M151" s="37">
        <v>-81721.797299999991</v>
      </c>
      <c r="N151" s="37">
        <v>-81721.797299999991</v>
      </c>
      <c r="O151" s="37">
        <v>-81721.797299999991</v>
      </c>
      <c r="P151" s="37">
        <v>-81721.797299999991</v>
      </c>
      <c r="Q151" s="37">
        <v>-81721.797299999991</v>
      </c>
      <c r="R151" s="37">
        <v>-81721.797299999991</v>
      </c>
      <c r="S151" s="37">
        <v>-81721.797299999991</v>
      </c>
      <c r="T151" s="37">
        <v>-81721.797299999991</v>
      </c>
      <c r="U151" s="37">
        <v>-81721.797299999991</v>
      </c>
      <c r="V151" s="37">
        <v>-81721.797299999991</v>
      </c>
      <c r="W151" s="37">
        <v>-81721.797299999991</v>
      </c>
      <c r="X151" s="37">
        <v>-81721.797299999991</v>
      </c>
      <c r="Y151" s="37">
        <v>-81721.797299999991</v>
      </c>
      <c r="Z151" s="37">
        <v>-81721.797299999991</v>
      </c>
      <c r="AA151" s="37">
        <v>-81721.797299999991</v>
      </c>
    </row>
    <row r="152" spans="1:27" x14ac:dyDescent="0.2">
      <c r="A152" s="69"/>
      <c r="B152" s="35" t="s">
        <v>102</v>
      </c>
      <c r="C152" s="66">
        <v>1</v>
      </c>
      <c r="D152" s="35" t="s">
        <v>112</v>
      </c>
      <c r="E152" s="36">
        <v>1</v>
      </c>
      <c r="F152" s="36" t="s">
        <v>26</v>
      </c>
      <c r="G152" s="43">
        <v>-2718868.832800447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-459797.04884688708</v>
      </c>
      <c r="O152" s="37">
        <v>-459797.04884688708</v>
      </c>
      <c r="P152" s="37">
        <v>-459797.04884688708</v>
      </c>
      <c r="Q152" s="37">
        <v>-459797.04884688708</v>
      </c>
      <c r="R152" s="37">
        <v>-459797.04884688708</v>
      </c>
      <c r="S152" s="37">
        <v>-459797.04884688708</v>
      </c>
      <c r="T152" s="37">
        <v>-459797.04884688708</v>
      </c>
      <c r="U152" s="37">
        <v>-459797.04884688708</v>
      </c>
      <c r="V152" s="37">
        <v>-459797.04884688708</v>
      </c>
      <c r="W152" s="37">
        <v>-459797.04884688708</v>
      </c>
      <c r="X152" s="37">
        <v>-459797.04884688708</v>
      </c>
      <c r="Y152" s="37">
        <v>-459797.04884688708</v>
      </c>
      <c r="Z152" s="37">
        <v>-459797.04884688708</v>
      </c>
      <c r="AA152" s="37">
        <v>-459797.04884688708</v>
      </c>
    </row>
    <row r="153" spans="1:27" x14ac:dyDescent="0.2">
      <c r="A153" s="69"/>
      <c r="B153" s="35" t="s">
        <v>102</v>
      </c>
      <c r="C153" s="66">
        <v>1</v>
      </c>
      <c r="D153" s="35" t="s">
        <v>115</v>
      </c>
      <c r="E153" s="36">
        <v>1</v>
      </c>
      <c r="F153" s="36" t="s">
        <v>26</v>
      </c>
      <c r="G153" s="43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</row>
    <row r="154" spans="1:27" x14ac:dyDescent="0.2">
      <c r="A154" s="69"/>
      <c r="B154" s="35" t="s">
        <v>102</v>
      </c>
      <c r="C154" s="66">
        <v>2</v>
      </c>
      <c r="D154" s="35" t="s">
        <v>116</v>
      </c>
      <c r="E154" s="36">
        <v>1</v>
      </c>
      <c r="F154" s="36" t="s">
        <v>26</v>
      </c>
      <c r="G154" s="43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</row>
    <row r="155" spans="1:27" x14ac:dyDescent="0.2">
      <c r="A155" s="69"/>
      <c r="B155" s="35" t="s">
        <v>103</v>
      </c>
      <c r="C155" s="66">
        <v>1</v>
      </c>
      <c r="D155" s="35" t="s">
        <v>109</v>
      </c>
      <c r="E155" s="36">
        <v>1</v>
      </c>
      <c r="F155" s="36" t="s">
        <v>26</v>
      </c>
      <c r="G155" s="43">
        <v>-667136.95797362679</v>
      </c>
      <c r="H155" s="37">
        <v>0</v>
      </c>
      <c r="I155" s="37">
        <v>0</v>
      </c>
      <c r="J155" s="37">
        <v>0</v>
      </c>
      <c r="K155" s="37">
        <v>-81721.797299999991</v>
      </c>
      <c r="L155" s="37">
        <v>-81721.797299999991</v>
      </c>
      <c r="M155" s="37">
        <v>-81721.797299999991</v>
      </c>
      <c r="N155" s="37">
        <v>-81721.797299999991</v>
      </c>
      <c r="O155" s="37">
        <v>-81721.797299999991</v>
      </c>
      <c r="P155" s="37">
        <v>-81721.797299999991</v>
      </c>
      <c r="Q155" s="37">
        <v>-81721.797299999991</v>
      </c>
      <c r="R155" s="37">
        <v>-81721.797299999991</v>
      </c>
      <c r="S155" s="37">
        <v>-81721.797299999991</v>
      </c>
      <c r="T155" s="37">
        <v>-81721.797299999991</v>
      </c>
      <c r="U155" s="37">
        <v>-81721.797299999991</v>
      </c>
      <c r="V155" s="37">
        <v>-81721.797299999991</v>
      </c>
      <c r="W155" s="37">
        <v>-81721.797299999991</v>
      </c>
      <c r="X155" s="37">
        <v>-81721.797299999991</v>
      </c>
      <c r="Y155" s="37">
        <v>-81721.797299999991</v>
      </c>
      <c r="Z155" s="37">
        <v>-81721.797299999991</v>
      </c>
      <c r="AA155" s="37">
        <v>-81721.797299999991</v>
      </c>
    </row>
    <row r="156" spans="1:27" x14ac:dyDescent="0.2">
      <c r="A156" s="69"/>
      <c r="B156" s="35" t="s">
        <v>103</v>
      </c>
      <c r="C156" s="66">
        <v>1</v>
      </c>
      <c r="D156" s="35" t="s">
        <v>117</v>
      </c>
      <c r="E156" s="36">
        <v>1</v>
      </c>
      <c r="F156" s="36" t="s">
        <v>26</v>
      </c>
      <c r="G156" s="43">
        <v>-7501945.7814433062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-1268679.2718</v>
      </c>
      <c r="O156" s="37">
        <v>-1268679.2718</v>
      </c>
      <c r="P156" s="37">
        <v>-1268679.2718</v>
      </c>
      <c r="Q156" s="37">
        <v>-1268679.2718</v>
      </c>
      <c r="R156" s="37">
        <v>-1268679.2718</v>
      </c>
      <c r="S156" s="37">
        <v>-1268679.2718</v>
      </c>
      <c r="T156" s="37">
        <v>-1268679.2718</v>
      </c>
      <c r="U156" s="37">
        <v>-1268679.2718</v>
      </c>
      <c r="V156" s="37">
        <v>-1268679.2718</v>
      </c>
      <c r="W156" s="37">
        <v>-1268679.2718</v>
      </c>
      <c r="X156" s="37">
        <v>-1268679.2718</v>
      </c>
      <c r="Y156" s="37">
        <v>-1268679.2718</v>
      </c>
      <c r="Z156" s="37">
        <v>-1268679.2718</v>
      </c>
      <c r="AA156" s="37">
        <v>-1268679.2718</v>
      </c>
    </row>
    <row r="157" spans="1:27" x14ac:dyDescent="0.2">
      <c r="A157" s="69"/>
      <c r="B157" s="35" t="s">
        <v>103</v>
      </c>
      <c r="C157" s="66">
        <v>1</v>
      </c>
      <c r="D157" s="35" t="s">
        <v>122</v>
      </c>
      <c r="E157" s="36">
        <v>1</v>
      </c>
      <c r="F157" s="36" t="s">
        <v>26</v>
      </c>
      <c r="G157" s="43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</row>
    <row r="158" spans="1:27" x14ac:dyDescent="0.2">
      <c r="A158" s="69"/>
      <c r="B158" s="35" t="s">
        <v>103</v>
      </c>
      <c r="C158" s="66">
        <v>1</v>
      </c>
      <c r="D158" s="35" t="s">
        <v>114</v>
      </c>
      <c r="E158" s="36">
        <v>1</v>
      </c>
      <c r="F158" s="36" t="s">
        <v>26</v>
      </c>
      <c r="G158" s="43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</row>
    <row r="159" spans="1:27" x14ac:dyDescent="0.2">
      <c r="A159" s="69"/>
      <c r="B159" s="35" t="s">
        <v>103</v>
      </c>
      <c r="C159" s="66">
        <v>2</v>
      </c>
      <c r="D159" s="35" t="s">
        <v>164</v>
      </c>
      <c r="E159" s="36">
        <v>1</v>
      </c>
      <c r="F159" s="36" t="s">
        <v>26</v>
      </c>
      <c r="G159" s="43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</row>
    <row r="160" spans="1:27" x14ac:dyDescent="0.2">
      <c r="A160" s="69"/>
      <c r="B160" s="35" t="s">
        <v>104</v>
      </c>
      <c r="C160" s="66">
        <v>1</v>
      </c>
      <c r="D160" s="35" t="s">
        <v>109</v>
      </c>
      <c r="E160" s="36">
        <v>1</v>
      </c>
      <c r="F160" s="36" t="s">
        <v>26</v>
      </c>
      <c r="G160" s="43">
        <v>-667136.95797362679</v>
      </c>
      <c r="H160" s="37">
        <v>0</v>
      </c>
      <c r="I160" s="37">
        <v>0</v>
      </c>
      <c r="J160" s="37">
        <v>0</v>
      </c>
      <c r="K160" s="37">
        <v>-81721.797299999991</v>
      </c>
      <c r="L160" s="37">
        <v>-81721.797299999991</v>
      </c>
      <c r="M160" s="37">
        <v>-81721.797299999991</v>
      </c>
      <c r="N160" s="37">
        <v>-81721.797299999991</v>
      </c>
      <c r="O160" s="37">
        <v>-81721.797299999991</v>
      </c>
      <c r="P160" s="37">
        <v>-81721.797299999991</v>
      </c>
      <c r="Q160" s="37">
        <v>-81721.797299999991</v>
      </c>
      <c r="R160" s="37">
        <v>-81721.797299999991</v>
      </c>
      <c r="S160" s="37">
        <v>-81721.797299999991</v>
      </c>
      <c r="T160" s="37">
        <v>-81721.797299999991</v>
      </c>
      <c r="U160" s="37">
        <v>-81721.797299999991</v>
      </c>
      <c r="V160" s="37">
        <v>-81721.797299999991</v>
      </c>
      <c r="W160" s="37">
        <v>-81721.797299999991</v>
      </c>
      <c r="X160" s="37">
        <v>-81721.797299999991</v>
      </c>
      <c r="Y160" s="37">
        <v>-81721.797299999991</v>
      </c>
      <c r="Z160" s="37">
        <v>-81721.797299999991</v>
      </c>
      <c r="AA160" s="37">
        <v>-81721.797299999991</v>
      </c>
    </row>
    <row r="161" spans="1:27" x14ac:dyDescent="0.2">
      <c r="A161" s="69"/>
      <c r="B161" s="35" t="s">
        <v>104</v>
      </c>
      <c r="C161" s="66">
        <v>1</v>
      </c>
      <c r="D161" s="35" t="s">
        <v>118</v>
      </c>
      <c r="E161" s="36">
        <v>1</v>
      </c>
      <c r="F161" s="36" t="s">
        <v>26</v>
      </c>
      <c r="G161" s="43">
        <v>-7054814.7310846848</v>
      </c>
      <c r="H161" s="37">
        <v>0</v>
      </c>
      <c r="I161" s="37">
        <v>0</v>
      </c>
      <c r="J161" s="37">
        <v>0</v>
      </c>
      <c r="K161" s="37">
        <v>-864188.57860000012</v>
      </c>
      <c r="L161" s="37">
        <v>-864188.57860000012</v>
      </c>
      <c r="M161" s="37">
        <v>-864188.57860000012</v>
      </c>
      <c r="N161" s="37">
        <v>-864188.57860000012</v>
      </c>
      <c r="O161" s="37">
        <v>-864188.57860000012</v>
      </c>
      <c r="P161" s="37">
        <v>-864188.57860000012</v>
      </c>
      <c r="Q161" s="37">
        <v>-864188.57860000012</v>
      </c>
      <c r="R161" s="37">
        <v>-864188.57860000012</v>
      </c>
      <c r="S161" s="37">
        <v>-864188.57860000012</v>
      </c>
      <c r="T161" s="37">
        <v>-864188.57860000012</v>
      </c>
      <c r="U161" s="37">
        <v>-864188.57860000012</v>
      </c>
      <c r="V161" s="37">
        <v>-864188.57860000012</v>
      </c>
      <c r="W161" s="37">
        <v>-864188.57860000012</v>
      </c>
      <c r="X161" s="37">
        <v>-864188.57860000012</v>
      </c>
      <c r="Y161" s="37">
        <v>-864188.57860000012</v>
      </c>
      <c r="Z161" s="37">
        <v>-864188.57860000012</v>
      </c>
      <c r="AA161" s="37">
        <v>-864188.57860000012</v>
      </c>
    </row>
    <row r="162" spans="1:27" x14ac:dyDescent="0.2">
      <c r="A162" s="69"/>
      <c r="B162" s="35" t="s">
        <v>104</v>
      </c>
      <c r="C162" s="66">
        <v>1</v>
      </c>
      <c r="D162" s="35" t="s">
        <v>114</v>
      </c>
      <c r="E162" s="36">
        <v>1</v>
      </c>
      <c r="F162" s="36" t="s">
        <v>26</v>
      </c>
      <c r="G162" s="43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</row>
    <row r="163" spans="1:27" x14ac:dyDescent="0.2">
      <c r="A163" s="69"/>
      <c r="B163" s="35" t="s">
        <v>104</v>
      </c>
      <c r="C163" s="66">
        <v>2</v>
      </c>
      <c r="D163" s="35" t="s">
        <v>165</v>
      </c>
      <c r="E163" s="36">
        <v>1</v>
      </c>
      <c r="F163" s="36" t="s">
        <v>26</v>
      </c>
      <c r="G163" s="43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</row>
    <row r="164" spans="1:27" x14ac:dyDescent="0.2">
      <c r="A164" s="69"/>
      <c r="B164" s="35" t="s">
        <v>105</v>
      </c>
      <c r="C164" s="66">
        <v>1</v>
      </c>
      <c r="D164" s="35" t="s">
        <v>109</v>
      </c>
      <c r="E164" s="36">
        <v>1</v>
      </c>
      <c r="F164" s="36" t="s">
        <v>26</v>
      </c>
      <c r="G164" s="43">
        <v>-667136.95797362679</v>
      </c>
      <c r="H164" s="37">
        <v>0</v>
      </c>
      <c r="I164" s="37">
        <v>0</v>
      </c>
      <c r="J164" s="37">
        <v>0</v>
      </c>
      <c r="K164" s="37">
        <v>-81721.797299999991</v>
      </c>
      <c r="L164" s="37">
        <v>-81721.797299999991</v>
      </c>
      <c r="M164" s="37">
        <v>-81721.797299999991</v>
      </c>
      <c r="N164" s="37">
        <v>-81721.797299999991</v>
      </c>
      <c r="O164" s="37">
        <v>-81721.797299999991</v>
      </c>
      <c r="P164" s="37">
        <v>-81721.797299999991</v>
      </c>
      <c r="Q164" s="37">
        <v>-81721.797299999991</v>
      </c>
      <c r="R164" s="37">
        <v>-81721.797299999991</v>
      </c>
      <c r="S164" s="37">
        <v>-81721.797299999991</v>
      </c>
      <c r="T164" s="37">
        <v>-81721.797299999991</v>
      </c>
      <c r="U164" s="37">
        <v>-81721.797299999991</v>
      </c>
      <c r="V164" s="37">
        <v>-81721.797299999991</v>
      </c>
      <c r="W164" s="37">
        <v>-81721.797299999991</v>
      </c>
      <c r="X164" s="37">
        <v>-81721.797299999991</v>
      </c>
      <c r="Y164" s="37">
        <v>-81721.797299999991</v>
      </c>
      <c r="Z164" s="37">
        <v>-81721.797299999991</v>
      </c>
      <c r="AA164" s="37">
        <v>-81721.797299999991</v>
      </c>
    </row>
    <row r="165" spans="1:27" x14ac:dyDescent="0.2">
      <c r="A165" s="69"/>
      <c r="B165" s="35" t="s">
        <v>105</v>
      </c>
      <c r="C165" s="66">
        <v>1</v>
      </c>
      <c r="D165" s="35" t="s">
        <v>118</v>
      </c>
      <c r="E165" s="36">
        <v>1</v>
      </c>
      <c r="F165" s="36" t="s">
        <v>26</v>
      </c>
      <c r="G165" s="43">
        <v>-7054814.7310846848</v>
      </c>
      <c r="H165" s="37">
        <v>0</v>
      </c>
      <c r="I165" s="37">
        <v>0</v>
      </c>
      <c r="J165" s="37">
        <v>0</v>
      </c>
      <c r="K165" s="37">
        <v>-864188.57860000012</v>
      </c>
      <c r="L165" s="37">
        <v>-864188.57860000012</v>
      </c>
      <c r="M165" s="37">
        <v>-864188.57860000012</v>
      </c>
      <c r="N165" s="37">
        <v>-864188.57860000012</v>
      </c>
      <c r="O165" s="37">
        <v>-864188.57860000012</v>
      </c>
      <c r="P165" s="37">
        <v>-864188.57860000012</v>
      </c>
      <c r="Q165" s="37">
        <v>-864188.57860000012</v>
      </c>
      <c r="R165" s="37">
        <v>-864188.57860000012</v>
      </c>
      <c r="S165" s="37">
        <v>-864188.57860000012</v>
      </c>
      <c r="T165" s="37">
        <v>-864188.57860000012</v>
      </c>
      <c r="U165" s="37">
        <v>-864188.57860000012</v>
      </c>
      <c r="V165" s="37">
        <v>-864188.57860000012</v>
      </c>
      <c r="W165" s="37">
        <v>-864188.57860000012</v>
      </c>
      <c r="X165" s="37">
        <v>-864188.57860000012</v>
      </c>
      <c r="Y165" s="37">
        <v>-864188.57860000012</v>
      </c>
      <c r="Z165" s="37">
        <v>-864188.57860000012</v>
      </c>
      <c r="AA165" s="37">
        <v>-864188.57860000012</v>
      </c>
    </row>
    <row r="166" spans="1:27" x14ac:dyDescent="0.2">
      <c r="A166" s="69"/>
      <c r="B166" s="35" t="s">
        <v>105</v>
      </c>
      <c r="C166" s="66">
        <v>1</v>
      </c>
      <c r="D166" s="35" t="s">
        <v>114</v>
      </c>
      <c r="E166" s="36">
        <v>1</v>
      </c>
      <c r="F166" s="36" t="s">
        <v>26</v>
      </c>
      <c r="G166" s="43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</row>
    <row r="167" spans="1:27" x14ac:dyDescent="0.2">
      <c r="A167" s="69"/>
      <c r="B167" s="35" t="s">
        <v>105</v>
      </c>
      <c r="C167" s="66">
        <v>2</v>
      </c>
      <c r="D167" s="35" t="s">
        <v>166</v>
      </c>
      <c r="E167" s="36">
        <v>1</v>
      </c>
      <c r="F167" s="36" t="s">
        <v>26</v>
      </c>
      <c r="G167" s="43"/>
      <c r="H167" s="37" t="s">
        <v>190</v>
      </c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x14ac:dyDescent="0.2">
      <c r="A168" s="69"/>
      <c r="B168" s="35" t="s">
        <v>106</v>
      </c>
      <c r="C168" s="66">
        <v>1</v>
      </c>
      <c r="D168" s="35" t="s">
        <v>109</v>
      </c>
      <c r="E168" s="36">
        <v>1</v>
      </c>
      <c r="F168" s="36" t="s">
        <v>26</v>
      </c>
      <c r="G168" s="43">
        <v>-667136.95797362679</v>
      </c>
      <c r="H168" s="37">
        <v>0</v>
      </c>
      <c r="I168" s="37">
        <v>0</v>
      </c>
      <c r="J168" s="37">
        <v>0</v>
      </c>
      <c r="K168" s="37">
        <v>-81721.797299999991</v>
      </c>
      <c r="L168" s="37">
        <v>-81721.797299999991</v>
      </c>
      <c r="M168" s="37">
        <v>-81721.797299999991</v>
      </c>
      <c r="N168" s="37">
        <v>-81721.797299999991</v>
      </c>
      <c r="O168" s="37">
        <v>-81721.797299999991</v>
      </c>
      <c r="P168" s="37">
        <v>-81721.797299999991</v>
      </c>
      <c r="Q168" s="37">
        <v>-81721.797299999991</v>
      </c>
      <c r="R168" s="37">
        <v>-81721.797299999991</v>
      </c>
      <c r="S168" s="37">
        <v>-81721.797299999991</v>
      </c>
      <c r="T168" s="37">
        <v>-81721.797299999991</v>
      </c>
      <c r="U168" s="37">
        <v>-81721.797299999991</v>
      </c>
      <c r="V168" s="37">
        <v>-81721.797299999991</v>
      </c>
      <c r="W168" s="37">
        <v>-81721.797299999991</v>
      </c>
      <c r="X168" s="37">
        <v>-81721.797299999991</v>
      </c>
      <c r="Y168" s="37">
        <v>-81721.797299999991</v>
      </c>
      <c r="Z168" s="37">
        <v>-81721.797299999991</v>
      </c>
      <c r="AA168" s="37">
        <v>-81721.797299999991</v>
      </c>
    </row>
    <row r="169" spans="1:27" x14ac:dyDescent="0.2">
      <c r="A169" s="69"/>
      <c r="B169" s="35" t="s">
        <v>106</v>
      </c>
      <c r="C169" s="66">
        <v>1</v>
      </c>
      <c r="D169" s="35" t="s">
        <v>118</v>
      </c>
      <c r="E169" s="36">
        <v>1</v>
      </c>
      <c r="F169" s="36" t="s">
        <v>26</v>
      </c>
      <c r="G169" s="43">
        <v>-7054814.7310846848</v>
      </c>
      <c r="H169" s="37">
        <v>0</v>
      </c>
      <c r="I169" s="37">
        <v>0</v>
      </c>
      <c r="J169" s="37">
        <v>0</v>
      </c>
      <c r="K169" s="37">
        <v>-864188.57860000012</v>
      </c>
      <c r="L169" s="37">
        <v>-864188.57860000012</v>
      </c>
      <c r="M169" s="37">
        <v>-864188.57860000012</v>
      </c>
      <c r="N169" s="37">
        <v>-864188.57860000012</v>
      </c>
      <c r="O169" s="37">
        <v>-864188.57860000012</v>
      </c>
      <c r="P169" s="37">
        <v>-864188.57860000012</v>
      </c>
      <c r="Q169" s="37">
        <v>-864188.57860000012</v>
      </c>
      <c r="R169" s="37">
        <v>-864188.57860000012</v>
      </c>
      <c r="S169" s="37">
        <v>-864188.57860000012</v>
      </c>
      <c r="T169" s="37">
        <v>-864188.57860000012</v>
      </c>
      <c r="U169" s="37">
        <v>-864188.57860000012</v>
      </c>
      <c r="V169" s="37">
        <v>-864188.57860000012</v>
      </c>
      <c r="W169" s="37">
        <v>-864188.57860000012</v>
      </c>
      <c r="X169" s="37">
        <v>-864188.57860000012</v>
      </c>
      <c r="Y169" s="37">
        <v>-864188.57860000012</v>
      </c>
      <c r="Z169" s="37">
        <v>-864188.57860000012</v>
      </c>
      <c r="AA169" s="37">
        <v>-864188.57860000012</v>
      </c>
    </row>
    <row r="170" spans="1:27" x14ac:dyDescent="0.2">
      <c r="A170" s="69"/>
      <c r="B170" s="35" t="s">
        <v>106</v>
      </c>
      <c r="C170" s="66">
        <v>2</v>
      </c>
      <c r="D170" s="35" t="s">
        <v>116</v>
      </c>
      <c r="E170" s="36">
        <v>1</v>
      </c>
      <c r="F170" s="36" t="s">
        <v>26</v>
      </c>
      <c r="G170" s="179">
        <v>0</v>
      </c>
      <c r="H170" s="90">
        <v>0</v>
      </c>
      <c r="I170" s="91">
        <v>0</v>
      </c>
      <c r="J170" s="91">
        <v>0</v>
      </c>
      <c r="K170" s="91">
        <v>0</v>
      </c>
      <c r="L170" s="91">
        <v>0</v>
      </c>
      <c r="M170" s="91">
        <v>0</v>
      </c>
      <c r="N170" s="91">
        <v>0</v>
      </c>
      <c r="O170" s="91">
        <v>0</v>
      </c>
      <c r="P170" s="91">
        <v>0</v>
      </c>
      <c r="Q170" s="91">
        <v>0</v>
      </c>
      <c r="R170" s="91">
        <v>0</v>
      </c>
      <c r="S170" s="91">
        <v>0</v>
      </c>
      <c r="T170" s="91">
        <v>0</v>
      </c>
      <c r="U170" s="91">
        <v>0</v>
      </c>
      <c r="V170" s="91">
        <v>0</v>
      </c>
      <c r="W170" s="91">
        <v>0</v>
      </c>
      <c r="X170" s="91">
        <v>0</v>
      </c>
      <c r="Y170" s="91">
        <v>0</v>
      </c>
      <c r="Z170" s="91">
        <v>0</v>
      </c>
      <c r="AA170" s="91">
        <v>0</v>
      </c>
    </row>
    <row r="171" spans="1:27" x14ac:dyDescent="0.2">
      <c r="A171" s="69"/>
      <c r="B171" s="35" t="s">
        <v>119</v>
      </c>
      <c r="C171" s="66">
        <v>1</v>
      </c>
      <c r="D171" s="35" t="s">
        <v>109</v>
      </c>
      <c r="E171" s="36">
        <v>1</v>
      </c>
      <c r="F171" s="36" t="s">
        <v>26</v>
      </c>
      <c r="G171" s="179">
        <v>-667136.95797362679</v>
      </c>
      <c r="H171" s="90">
        <v>0</v>
      </c>
      <c r="I171" s="91">
        <v>0</v>
      </c>
      <c r="J171" s="91">
        <v>0</v>
      </c>
      <c r="K171" s="91">
        <v>-81721.797299999991</v>
      </c>
      <c r="L171" s="91">
        <v>-81721.797299999991</v>
      </c>
      <c r="M171" s="91">
        <v>-81721.797299999991</v>
      </c>
      <c r="N171" s="91">
        <v>-81721.797299999991</v>
      </c>
      <c r="O171" s="91">
        <v>-81721.797299999991</v>
      </c>
      <c r="P171" s="91">
        <v>-81721.797299999991</v>
      </c>
      <c r="Q171" s="91">
        <v>-81721.797299999991</v>
      </c>
      <c r="R171" s="91">
        <v>-81721.797299999991</v>
      </c>
      <c r="S171" s="91">
        <v>-81721.797299999991</v>
      </c>
      <c r="T171" s="91">
        <v>-81721.797299999991</v>
      </c>
      <c r="U171" s="91">
        <v>-81721.797299999991</v>
      </c>
      <c r="V171" s="91">
        <v>-81721.797299999991</v>
      </c>
      <c r="W171" s="91">
        <v>-81721.797299999991</v>
      </c>
      <c r="X171" s="91">
        <v>-81721.797299999991</v>
      </c>
      <c r="Y171" s="91">
        <v>-81721.797299999991</v>
      </c>
      <c r="Z171" s="91">
        <v>-81721.797299999991</v>
      </c>
      <c r="AA171" s="91">
        <v>-81721.797299999991</v>
      </c>
    </row>
    <row r="172" spans="1:27" x14ac:dyDescent="0.2">
      <c r="A172" s="69"/>
      <c r="B172" s="35" t="s">
        <v>119</v>
      </c>
      <c r="C172" s="66">
        <v>1</v>
      </c>
      <c r="D172" s="35" t="s">
        <v>191</v>
      </c>
      <c r="E172" s="36">
        <v>0</v>
      </c>
      <c r="F172" s="36" t="s">
        <v>26</v>
      </c>
      <c r="G172" s="179"/>
      <c r="H172" s="37" t="s">
        <v>190</v>
      </c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</row>
    <row r="173" spans="1:27" x14ac:dyDescent="0.2">
      <c r="A173" s="69"/>
      <c r="B173" s="35" t="s">
        <v>119</v>
      </c>
      <c r="C173" s="66">
        <v>2</v>
      </c>
      <c r="D173" s="35" t="s">
        <v>118</v>
      </c>
      <c r="E173" s="36">
        <v>1</v>
      </c>
      <c r="F173" s="36" t="s">
        <v>26</v>
      </c>
      <c r="G173" s="179">
        <v>0</v>
      </c>
      <c r="H173" s="90">
        <v>0</v>
      </c>
      <c r="I173" s="91">
        <v>0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P173" s="91">
        <v>0</v>
      </c>
      <c r="Q173" s="91">
        <v>0</v>
      </c>
      <c r="R173" s="91">
        <v>0</v>
      </c>
      <c r="S173" s="91">
        <v>0</v>
      </c>
      <c r="T173" s="91">
        <v>0</v>
      </c>
      <c r="U173" s="91">
        <v>0</v>
      </c>
      <c r="V173" s="91">
        <v>0</v>
      </c>
      <c r="W173" s="91">
        <v>0</v>
      </c>
      <c r="X173" s="91">
        <v>0</v>
      </c>
      <c r="Y173" s="91">
        <v>0</v>
      </c>
      <c r="Z173" s="91">
        <v>0</v>
      </c>
      <c r="AA173" s="91">
        <v>0</v>
      </c>
    </row>
    <row r="174" spans="1:27" x14ac:dyDescent="0.2">
      <c r="A174" s="69"/>
      <c r="B174" s="35" t="s">
        <v>119</v>
      </c>
      <c r="C174" s="66">
        <v>2</v>
      </c>
      <c r="D174" s="35" t="s">
        <v>114</v>
      </c>
      <c r="E174" s="36">
        <v>1</v>
      </c>
      <c r="F174" s="36" t="s">
        <v>26</v>
      </c>
      <c r="G174" s="179">
        <v>0</v>
      </c>
      <c r="H174" s="90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P174" s="91">
        <v>0</v>
      </c>
      <c r="Q174" s="91">
        <v>0</v>
      </c>
      <c r="R174" s="91">
        <v>0</v>
      </c>
      <c r="S174" s="91">
        <v>0</v>
      </c>
      <c r="T174" s="91">
        <v>0</v>
      </c>
      <c r="U174" s="91">
        <v>0</v>
      </c>
      <c r="V174" s="91">
        <v>0</v>
      </c>
      <c r="W174" s="91">
        <v>0</v>
      </c>
      <c r="X174" s="91">
        <v>0</v>
      </c>
      <c r="Y174" s="91">
        <v>0</v>
      </c>
      <c r="Z174" s="91">
        <v>0</v>
      </c>
      <c r="AA174" s="91">
        <v>0</v>
      </c>
    </row>
    <row r="175" spans="1:27" x14ac:dyDescent="0.2">
      <c r="A175" s="69"/>
      <c r="B175" s="35" t="s">
        <v>120</v>
      </c>
      <c r="C175" s="66">
        <v>1</v>
      </c>
      <c r="D175" s="35" t="s">
        <v>109</v>
      </c>
      <c r="E175" s="36">
        <v>1</v>
      </c>
      <c r="F175" s="36" t="s">
        <v>26</v>
      </c>
      <c r="G175" s="179">
        <v>-667136.95797362679</v>
      </c>
      <c r="H175" s="90">
        <v>0</v>
      </c>
      <c r="I175" s="91">
        <v>0</v>
      </c>
      <c r="J175" s="91">
        <v>0</v>
      </c>
      <c r="K175" s="91">
        <v>-81721.797299999991</v>
      </c>
      <c r="L175" s="91">
        <v>-81721.797299999991</v>
      </c>
      <c r="M175" s="91">
        <v>-81721.797299999991</v>
      </c>
      <c r="N175" s="91">
        <v>-81721.797299999991</v>
      </c>
      <c r="O175" s="91">
        <v>-81721.797299999991</v>
      </c>
      <c r="P175" s="91">
        <v>-81721.797299999991</v>
      </c>
      <c r="Q175" s="91">
        <v>-81721.797299999991</v>
      </c>
      <c r="R175" s="91">
        <v>-81721.797299999991</v>
      </c>
      <c r="S175" s="91">
        <v>-81721.797299999991</v>
      </c>
      <c r="T175" s="91">
        <v>-81721.797299999991</v>
      </c>
      <c r="U175" s="91">
        <v>-81721.797299999991</v>
      </c>
      <c r="V175" s="91">
        <v>-81721.797299999991</v>
      </c>
      <c r="W175" s="91">
        <v>-81721.797299999991</v>
      </c>
      <c r="X175" s="91">
        <v>-81721.797299999991</v>
      </c>
      <c r="Y175" s="91">
        <v>-81721.797299999991</v>
      </c>
      <c r="Z175" s="91">
        <v>-81721.797299999991</v>
      </c>
      <c r="AA175" s="91">
        <v>-81721.797299999991</v>
      </c>
    </row>
    <row r="176" spans="1:27" x14ac:dyDescent="0.2">
      <c r="A176" s="69"/>
      <c r="B176" s="35" t="s">
        <v>120</v>
      </c>
      <c r="C176" s="66">
        <v>1</v>
      </c>
      <c r="D176" s="35" t="s">
        <v>192</v>
      </c>
      <c r="E176" s="36">
        <v>0</v>
      </c>
      <c r="F176" s="36" t="s">
        <v>26</v>
      </c>
      <c r="G176" s="179"/>
      <c r="H176" s="37" t="s">
        <v>190</v>
      </c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</row>
    <row r="177" spans="1:27" x14ac:dyDescent="0.2">
      <c r="A177" s="69"/>
      <c r="B177" s="35" t="s">
        <v>120</v>
      </c>
      <c r="C177" s="66">
        <v>2</v>
      </c>
      <c r="D177" s="35" t="s">
        <v>118</v>
      </c>
      <c r="E177" s="36">
        <v>1</v>
      </c>
      <c r="F177" s="36" t="s">
        <v>26</v>
      </c>
      <c r="G177" s="179">
        <v>0</v>
      </c>
      <c r="H177" s="90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0</v>
      </c>
      <c r="P177" s="91">
        <v>0</v>
      </c>
      <c r="Q177" s="91">
        <v>0</v>
      </c>
      <c r="R177" s="91">
        <v>0</v>
      </c>
      <c r="S177" s="91">
        <v>0</v>
      </c>
      <c r="T177" s="91">
        <v>0</v>
      </c>
      <c r="U177" s="91">
        <v>0</v>
      </c>
      <c r="V177" s="91">
        <v>0</v>
      </c>
      <c r="W177" s="91">
        <v>0</v>
      </c>
      <c r="X177" s="91">
        <v>0</v>
      </c>
      <c r="Y177" s="91">
        <v>0</v>
      </c>
      <c r="Z177" s="91">
        <v>0</v>
      </c>
      <c r="AA177" s="91">
        <v>0</v>
      </c>
    </row>
    <row r="178" spans="1:27" x14ac:dyDescent="0.2">
      <c r="A178" s="69"/>
      <c r="B178" s="35" t="s">
        <v>120</v>
      </c>
      <c r="C178" s="66">
        <v>2</v>
      </c>
      <c r="D178" s="35" t="s">
        <v>114</v>
      </c>
      <c r="E178" s="36">
        <v>1</v>
      </c>
      <c r="F178" s="36" t="s">
        <v>26</v>
      </c>
      <c r="G178" s="179">
        <v>0</v>
      </c>
      <c r="H178" s="90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P178" s="91">
        <v>0</v>
      </c>
      <c r="Q178" s="91">
        <v>0</v>
      </c>
      <c r="R178" s="91">
        <v>0</v>
      </c>
      <c r="S178" s="91">
        <v>0</v>
      </c>
      <c r="T178" s="91">
        <v>0</v>
      </c>
      <c r="U178" s="91">
        <v>0</v>
      </c>
      <c r="V178" s="91">
        <v>0</v>
      </c>
      <c r="W178" s="91">
        <v>0</v>
      </c>
      <c r="X178" s="91">
        <v>0</v>
      </c>
      <c r="Y178" s="91">
        <v>0</v>
      </c>
      <c r="Z178" s="91">
        <v>0</v>
      </c>
      <c r="AA178" s="91">
        <v>0</v>
      </c>
    </row>
    <row r="179" spans="1:27" x14ac:dyDescent="0.2">
      <c r="A179" s="69"/>
      <c r="B179" s="35" t="s">
        <v>161</v>
      </c>
      <c r="C179" s="66">
        <v>1</v>
      </c>
      <c r="D179" s="35" t="s">
        <v>109</v>
      </c>
      <c r="E179" s="36">
        <v>1</v>
      </c>
      <c r="F179" s="36" t="s">
        <v>26</v>
      </c>
      <c r="G179" s="179">
        <v>-667136.95797362679</v>
      </c>
      <c r="H179" s="90">
        <v>0</v>
      </c>
      <c r="I179" s="91">
        <v>0</v>
      </c>
      <c r="J179" s="91">
        <v>0</v>
      </c>
      <c r="K179" s="91">
        <v>-81721.797299999991</v>
      </c>
      <c r="L179" s="91">
        <v>-81721.797299999991</v>
      </c>
      <c r="M179" s="91">
        <v>-81721.797299999991</v>
      </c>
      <c r="N179" s="91">
        <v>-81721.797299999991</v>
      </c>
      <c r="O179" s="91">
        <v>-81721.797299999991</v>
      </c>
      <c r="P179" s="91">
        <v>-81721.797299999991</v>
      </c>
      <c r="Q179" s="91">
        <v>-81721.797299999991</v>
      </c>
      <c r="R179" s="91">
        <v>-81721.797299999991</v>
      </c>
      <c r="S179" s="91">
        <v>-81721.797299999991</v>
      </c>
      <c r="T179" s="91">
        <v>-81721.797299999991</v>
      </c>
      <c r="U179" s="91">
        <v>-81721.797299999991</v>
      </c>
      <c r="V179" s="91">
        <v>-81721.797299999991</v>
      </c>
      <c r="W179" s="91">
        <v>-81721.797299999991</v>
      </c>
      <c r="X179" s="91">
        <v>-81721.797299999991</v>
      </c>
      <c r="Y179" s="91">
        <v>-81721.797299999991</v>
      </c>
      <c r="Z179" s="91">
        <v>-81721.797299999991</v>
      </c>
      <c r="AA179" s="91">
        <v>-81721.797299999991</v>
      </c>
    </row>
    <row r="180" spans="1:27" x14ac:dyDescent="0.2">
      <c r="A180" s="69"/>
      <c r="B180" s="35" t="s">
        <v>161</v>
      </c>
      <c r="C180" s="66">
        <v>1</v>
      </c>
      <c r="D180" s="35" t="s">
        <v>191</v>
      </c>
      <c r="E180" s="36">
        <v>0</v>
      </c>
      <c r="F180" s="36" t="s">
        <v>26</v>
      </c>
      <c r="G180" s="179"/>
      <c r="H180" s="37" t="s">
        <v>190</v>
      </c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</row>
    <row r="181" spans="1:27" x14ac:dyDescent="0.2">
      <c r="A181" s="69"/>
      <c r="B181" s="35" t="s">
        <v>161</v>
      </c>
      <c r="C181" s="66">
        <v>2</v>
      </c>
      <c r="D181" s="35" t="s">
        <v>118</v>
      </c>
      <c r="E181" s="36">
        <v>1</v>
      </c>
      <c r="F181" s="36" t="s">
        <v>26</v>
      </c>
      <c r="G181" s="179">
        <v>0</v>
      </c>
      <c r="H181" s="90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P181" s="91">
        <v>0</v>
      </c>
      <c r="Q181" s="91">
        <v>0</v>
      </c>
      <c r="R181" s="91">
        <v>0</v>
      </c>
      <c r="S181" s="91">
        <v>0</v>
      </c>
      <c r="T181" s="91">
        <v>0</v>
      </c>
      <c r="U181" s="91">
        <v>0</v>
      </c>
      <c r="V181" s="91">
        <v>0</v>
      </c>
      <c r="W181" s="91">
        <v>0</v>
      </c>
      <c r="X181" s="91">
        <v>0</v>
      </c>
      <c r="Y181" s="91">
        <v>0</v>
      </c>
      <c r="Z181" s="91">
        <v>0</v>
      </c>
      <c r="AA181" s="91">
        <v>0</v>
      </c>
    </row>
    <row r="182" spans="1:27" x14ac:dyDescent="0.2">
      <c r="A182" s="69"/>
      <c r="B182" s="35" t="s">
        <v>161</v>
      </c>
      <c r="C182" s="66">
        <v>2</v>
      </c>
      <c r="D182" s="35" t="s">
        <v>114</v>
      </c>
      <c r="E182" s="36">
        <v>1</v>
      </c>
      <c r="F182" s="36" t="s">
        <v>26</v>
      </c>
      <c r="G182" s="179">
        <v>0</v>
      </c>
      <c r="H182" s="90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P182" s="91">
        <v>0</v>
      </c>
      <c r="Q182" s="91">
        <v>0</v>
      </c>
      <c r="R182" s="91">
        <v>0</v>
      </c>
      <c r="S182" s="91">
        <v>0</v>
      </c>
      <c r="T182" s="91">
        <v>0</v>
      </c>
      <c r="U182" s="91">
        <v>0</v>
      </c>
      <c r="V182" s="91">
        <v>0</v>
      </c>
      <c r="W182" s="91">
        <v>0</v>
      </c>
      <c r="X182" s="91">
        <v>0</v>
      </c>
      <c r="Y182" s="91">
        <v>0</v>
      </c>
      <c r="Z182" s="91">
        <v>0</v>
      </c>
      <c r="AA182" s="91">
        <v>0</v>
      </c>
    </row>
    <row r="183" spans="1:27" x14ac:dyDescent="0.2">
      <c r="A183" s="69"/>
      <c r="B183" s="35" t="s">
        <v>123</v>
      </c>
      <c r="C183" s="66"/>
      <c r="D183" s="35"/>
      <c r="E183" s="36"/>
      <c r="F183" s="36"/>
      <c r="G183" s="179"/>
      <c r="H183" s="90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</row>
    <row r="184" spans="1:27" x14ac:dyDescent="0.2">
      <c r="A184" s="69"/>
      <c r="B184" s="35" t="s">
        <v>99</v>
      </c>
      <c r="C184" s="66">
        <v>2</v>
      </c>
      <c r="D184" s="35" t="s">
        <v>111</v>
      </c>
      <c r="E184" s="36">
        <v>1</v>
      </c>
      <c r="F184" s="36" t="s">
        <v>26</v>
      </c>
      <c r="G184" s="179">
        <v>0</v>
      </c>
      <c r="H184" s="90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91">
        <v>0</v>
      </c>
      <c r="S184" s="91">
        <v>0</v>
      </c>
      <c r="T184" s="91">
        <v>0</v>
      </c>
      <c r="U184" s="91">
        <v>0</v>
      </c>
      <c r="V184" s="91">
        <v>0</v>
      </c>
      <c r="W184" s="91">
        <v>0</v>
      </c>
      <c r="X184" s="91">
        <v>0</v>
      </c>
      <c r="Y184" s="91">
        <v>0</v>
      </c>
      <c r="Z184" s="91">
        <v>0</v>
      </c>
      <c r="AA184" s="91">
        <v>0</v>
      </c>
    </row>
    <row r="185" spans="1:27" x14ac:dyDescent="0.2">
      <c r="A185" s="69"/>
      <c r="B185" s="35" t="s">
        <v>100</v>
      </c>
      <c r="C185" s="66">
        <v>1</v>
      </c>
      <c r="D185" s="35" t="s">
        <v>112</v>
      </c>
      <c r="E185" s="36">
        <v>1</v>
      </c>
      <c r="F185" s="36" t="s">
        <v>26</v>
      </c>
      <c r="G185" s="179">
        <v>0</v>
      </c>
      <c r="H185" s="90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1">
        <v>0</v>
      </c>
      <c r="S185" s="91">
        <v>0</v>
      </c>
      <c r="T185" s="91">
        <v>0</v>
      </c>
      <c r="U185" s="91">
        <v>0</v>
      </c>
      <c r="V185" s="91">
        <v>0</v>
      </c>
      <c r="W185" s="91">
        <v>0</v>
      </c>
      <c r="X185" s="91">
        <v>0</v>
      </c>
      <c r="Y185" s="91">
        <v>0</v>
      </c>
      <c r="Z185" s="91">
        <v>0</v>
      </c>
      <c r="AA185" s="91">
        <v>0</v>
      </c>
    </row>
    <row r="186" spans="1:27" x14ac:dyDescent="0.2">
      <c r="A186" s="69"/>
      <c r="B186" s="35" t="s">
        <v>101</v>
      </c>
      <c r="C186" s="66">
        <v>1</v>
      </c>
      <c r="D186" s="35" t="s">
        <v>113</v>
      </c>
      <c r="E186" s="36">
        <v>1</v>
      </c>
      <c r="F186" s="36" t="s">
        <v>26</v>
      </c>
      <c r="G186" s="179">
        <v>0</v>
      </c>
      <c r="H186" s="90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P186" s="91">
        <v>0</v>
      </c>
      <c r="Q186" s="91">
        <v>0</v>
      </c>
      <c r="R186" s="91">
        <v>0</v>
      </c>
      <c r="S186" s="91">
        <v>0</v>
      </c>
      <c r="T186" s="91">
        <v>0</v>
      </c>
      <c r="U186" s="91">
        <v>0</v>
      </c>
      <c r="V186" s="91">
        <v>0</v>
      </c>
      <c r="W186" s="91">
        <v>0</v>
      </c>
      <c r="X186" s="91">
        <v>0</v>
      </c>
      <c r="Y186" s="91">
        <v>0</v>
      </c>
      <c r="Z186" s="91">
        <v>0</v>
      </c>
      <c r="AA186" s="91">
        <v>0</v>
      </c>
    </row>
    <row r="187" spans="1:27" x14ac:dyDescent="0.2">
      <c r="A187" s="69"/>
      <c r="B187" s="35" t="s">
        <v>102</v>
      </c>
      <c r="C187" s="66">
        <v>1</v>
      </c>
      <c r="D187" s="35" t="s">
        <v>112</v>
      </c>
      <c r="E187" s="36">
        <v>1</v>
      </c>
      <c r="F187" s="36" t="s">
        <v>26</v>
      </c>
      <c r="G187" s="179">
        <v>0</v>
      </c>
      <c r="H187" s="90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P187" s="91">
        <v>0</v>
      </c>
      <c r="Q187" s="91">
        <v>0</v>
      </c>
      <c r="R187" s="91">
        <v>0</v>
      </c>
      <c r="S187" s="91">
        <v>0</v>
      </c>
      <c r="T187" s="91">
        <v>0</v>
      </c>
      <c r="U187" s="91">
        <v>0</v>
      </c>
      <c r="V187" s="91">
        <v>0</v>
      </c>
      <c r="W187" s="91">
        <v>0</v>
      </c>
      <c r="X187" s="91">
        <v>0</v>
      </c>
      <c r="Y187" s="91">
        <v>0</v>
      </c>
      <c r="Z187" s="91">
        <v>0</v>
      </c>
      <c r="AA187" s="91">
        <v>0</v>
      </c>
    </row>
    <row r="188" spans="1:27" x14ac:dyDescent="0.2">
      <c r="A188" s="69"/>
      <c r="B188" s="35" t="s">
        <v>102</v>
      </c>
      <c r="C188" s="66">
        <v>2</v>
      </c>
      <c r="D188" s="35" t="s">
        <v>116</v>
      </c>
      <c r="E188" s="36">
        <v>1</v>
      </c>
      <c r="F188" s="36" t="s">
        <v>26</v>
      </c>
      <c r="G188" s="179">
        <v>0</v>
      </c>
      <c r="H188" s="90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P188" s="91">
        <v>0</v>
      </c>
      <c r="Q188" s="91">
        <v>0</v>
      </c>
      <c r="R188" s="91">
        <v>0</v>
      </c>
      <c r="S188" s="91">
        <v>0</v>
      </c>
      <c r="T188" s="91">
        <v>0</v>
      </c>
      <c r="U188" s="91">
        <v>0</v>
      </c>
      <c r="V188" s="91">
        <v>0</v>
      </c>
      <c r="W188" s="91">
        <v>0</v>
      </c>
      <c r="X188" s="91">
        <v>0</v>
      </c>
      <c r="Y188" s="91">
        <v>0</v>
      </c>
      <c r="Z188" s="91">
        <v>0</v>
      </c>
      <c r="AA188" s="91">
        <v>0</v>
      </c>
    </row>
    <row r="189" spans="1:27" x14ac:dyDescent="0.2">
      <c r="A189" s="69"/>
      <c r="B189" s="35" t="s">
        <v>103</v>
      </c>
      <c r="C189" s="66">
        <v>1</v>
      </c>
      <c r="D189" s="35" t="s">
        <v>117</v>
      </c>
      <c r="E189" s="36">
        <v>1</v>
      </c>
      <c r="F189" s="36" t="s">
        <v>26</v>
      </c>
      <c r="G189" s="179">
        <v>0</v>
      </c>
      <c r="H189" s="90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P189" s="91">
        <v>0</v>
      </c>
      <c r="Q189" s="91">
        <v>0</v>
      </c>
      <c r="R189" s="91">
        <v>0</v>
      </c>
      <c r="S189" s="91">
        <v>0</v>
      </c>
      <c r="T189" s="91">
        <v>0</v>
      </c>
      <c r="U189" s="91">
        <v>0</v>
      </c>
      <c r="V189" s="91">
        <v>0</v>
      </c>
      <c r="W189" s="91">
        <v>0</v>
      </c>
      <c r="X189" s="91">
        <v>0</v>
      </c>
      <c r="Y189" s="91">
        <v>0</v>
      </c>
      <c r="Z189" s="91">
        <v>0</v>
      </c>
      <c r="AA189" s="91">
        <v>0</v>
      </c>
    </row>
    <row r="190" spans="1:27" x14ac:dyDescent="0.2">
      <c r="A190" s="69"/>
      <c r="B190" s="35" t="s">
        <v>106</v>
      </c>
      <c r="C190" s="66">
        <v>2</v>
      </c>
      <c r="D190" s="35" t="s">
        <v>116</v>
      </c>
      <c r="E190" s="36">
        <v>1</v>
      </c>
      <c r="F190" s="36" t="s">
        <v>26</v>
      </c>
      <c r="G190" s="179">
        <v>0</v>
      </c>
      <c r="H190" s="90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P190" s="91">
        <v>0</v>
      </c>
      <c r="Q190" s="91">
        <v>0</v>
      </c>
      <c r="R190" s="91">
        <v>0</v>
      </c>
      <c r="S190" s="91">
        <v>0</v>
      </c>
      <c r="T190" s="91">
        <v>0</v>
      </c>
      <c r="U190" s="91">
        <v>0</v>
      </c>
      <c r="V190" s="91">
        <v>0</v>
      </c>
      <c r="W190" s="91">
        <v>0</v>
      </c>
      <c r="X190" s="91">
        <v>0</v>
      </c>
      <c r="Y190" s="91">
        <v>0</v>
      </c>
      <c r="Z190" s="91">
        <v>0</v>
      </c>
      <c r="AA190" s="91">
        <v>0</v>
      </c>
    </row>
    <row r="191" spans="1:27" x14ac:dyDescent="0.2">
      <c r="A191" s="69"/>
      <c r="B191" s="35" t="s">
        <v>129</v>
      </c>
      <c r="C191" s="66"/>
      <c r="D191" s="35"/>
      <c r="E191" s="36"/>
      <c r="F191" s="36"/>
      <c r="G191" s="179"/>
      <c r="H191" s="90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</row>
    <row r="192" spans="1:27" x14ac:dyDescent="0.2">
      <c r="A192" s="69"/>
      <c r="B192" s="35" t="s">
        <v>99</v>
      </c>
      <c r="C192" s="66">
        <v>2</v>
      </c>
      <c r="D192" s="35" t="s">
        <v>111</v>
      </c>
      <c r="E192" s="36">
        <v>1</v>
      </c>
      <c r="F192" s="36" t="s">
        <v>26</v>
      </c>
      <c r="G192" s="179">
        <v>0</v>
      </c>
      <c r="H192" s="90">
        <v>0</v>
      </c>
      <c r="I192" s="91">
        <v>0</v>
      </c>
      <c r="J192" s="91">
        <v>0</v>
      </c>
      <c r="K192" s="91">
        <v>0</v>
      </c>
      <c r="L192" s="91">
        <v>0</v>
      </c>
      <c r="M192" s="91">
        <v>0</v>
      </c>
      <c r="N192" s="91">
        <v>0</v>
      </c>
      <c r="O192" s="91">
        <v>0</v>
      </c>
      <c r="P192" s="91">
        <v>0</v>
      </c>
      <c r="Q192" s="91">
        <v>0</v>
      </c>
      <c r="R192" s="91">
        <v>0</v>
      </c>
      <c r="S192" s="91">
        <v>0</v>
      </c>
      <c r="T192" s="91">
        <v>0</v>
      </c>
      <c r="U192" s="91">
        <v>0</v>
      </c>
      <c r="V192" s="91">
        <v>0</v>
      </c>
      <c r="W192" s="91">
        <v>0</v>
      </c>
      <c r="X192" s="91">
        <v>0</v>
      </c>
      <c r="Y192" s="91">
        <v>0</v>
      </c>
      <c r="Z192" s="91">
        <v>0</v>
      </c>
      <c r="AA192" s="91">
        <v>0</v>
      </c>
    </row>
    <row r="193" spans="1:27" x14ac:dyDescent="0.2">
      <c r="A193" s="69"/>
      <c r="B193" s="35" t="s">
        <v>100</v>
      </c>
      <c r="C193" s="66">
        <v>1</v>
      </c>
      <c r="D193" s="35" t="s">
        <v>112</v>
      </c>
      <c r="E193" s="36">
        <v>1</v>
      </c>
      <c r="F193" s="36" t="s">
        <v>26</v>
      </c>
      <c r="G193" s="179">
        <v>0</v>
      </c>
      <c r="H193" s="90">
        <v>0</v>
      </c>
      <c r="I193" s="91">
        <v>0</v>
      </c>
      <c r="J193" s="91">
        <v>0</v>
      </c>
      <c r="K193" s="91">
        <v>0</v>
      </c>
      <c r="L193" s="91">
        <v>0</v>
      </c>
      <c r="M193" s="91">
        <v>0</v>
      </c>
      <c r="N193" s="91">
        <v>0</v>
      </c>
      <c r="O193" s="91">
        <v>0</v>
      </c>
      <c r="P193" s="91">
        <v>0</v>
      </c>
      <c r="Q193" s="91">
        <v>0</v>
      </c>
      <c r="R193" s="91">
        <v>0</v>
      </c>
      <c r="S193" s="91">
        <v>0</v>
      </c>
      <c r="T193" s="91">
        <v>0</v>
      </c>
      <c r="U193" s="91">
        <v>0</v>
      </c>
      <c r="V193" s="91">
        <v>0</v>
      </c>
      <c r="W193" s="91">
        <v>0</v>
      </c>
      <c r="X193" s="91">
        <v>0</v>
      </c>
      <c r="Y193" s="91">
        <v>0</v>
      </c>
      <c r="Z193" s="91">
        <v>0</v>
      </c>
      <c r="AA193" s="91">
        <v>0</v>
      </c>
    </row>
    <row r="194" spans="1:27" x14ac:dyDescent="0.2">
      <c r="A194" s="69"/>
      <c r="B194" s="35" t="s">
        <v>101</v>
      </c>
      <c r="C194" s="66">
        <v>1</v>
      </c>
      <c r="D194" s="35" t="s">
        <v>113</v>
      </c>
      <c r="E194" s="36">
        <v>1</v>
      </c>
      <c r="F194" s="36" t="s">
        <v>26</v>
      </c>
      <c r="G194" s="179">
        <v>0</v>
      </c>
      <c r="H194" s="90">
        <v>0</v>
      </c>
      <c r="I194" s="91">
        <v>0</v>
      </c>
      <c r="J194" s="91">
        <v>0</v>
      </c>
      <c r="K194" s="91">
        <v>0</v>
      </c>
      <c r="L194" s="91">
        <v>0</v>
      </c>
      <c r="M194" s="91">
        <v>0</v>
      </c>
      <c r="N194" s="91">
        <v>0</v>
      </c>
      <c r="O194" s="91">
        <v>0</v>
      </c>
      <c r="P194" s="91">
        <v>0</v>
      </c>
      <c r="Q194" s="91">
        <v>0</v>
      </c>
      <c r="R194" s="91">
        <v>0</v>
      </c>
      <c r="S194" s="91">
        <v>0</v>
      </c>
      <c r="T194" s="91">
        <v>0</v>
      </c>
      <c r="U194" s="91">
        <v>0</v>
      </c>
      <c r="V194" s="91">
        <v>0</v>
      </c>
      <c r="W194" s="91">
        <v>0</v>
      </c>
      <c r="X194" s="91">
        <v>0</v>
      </c>
      <c r="Y194" s="91">
        <v>0</v>
      </c>
      <c r="Z194" s="91">
        <v>0</v>
      </c>
      <c r="AA194" s="91">
        <v>0</v>
      </c>
    </row>
    <row r="195" spans="1:27" x14ac:dyDescent="0.2">
      <c r="A195" s="69"/>
      <c r="B195" s="35" t="s">
        <v>102</v>
      </c>
      <c r="C195" s="66">
        <v>1</v>
      </c>
      <c r="D195" s="35" t="s">
        <v>112</v>
      </c>
      <c r="E195" s="36">
        <v>1</v>
      </c>
      <c r="F195" s="36" t="s">
        <v>26</v>
      </c>
      <c r="G195" s="179">
        <v>0</v>
      </c>
      <c r="H195" s="90">
        <v>0</v>
      </c>
      <c r="I195" s="91">
        <v>0</v>
      </c>
      <c r="J195" s="91">
        <v>0</v>
      </c>
      <c r="K195" s="91">
        <v>0</v>
      </c>
      <c r="L195" s="91">
        <v>0</v>
      </c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91">
        <v>0</v>
      </c>
      <c r="S195" s="91">
        <v>0</v>
      </c>
      <c r="T195" s="91">
        <v>0</v>
      </c>
      <c r="U195" s="91">
        <v>0</v>
      </c>
      <c r="V195" s="91">
        <v>0</v>
      </c>
      <c r="W195" s="91">
        <v>0</v>
      </c>
      <c r="X195" s="91">
        <v>0</v>
      </c>
      <c r="Y195" s="91">
        <v>0</v>
      </c>
      <c r="Z195" s="91">
        <v>0</v>
      </c>
      <c r="AA195" s="91">
        <v>0</v>
      </c>
    </row>
    <row r="196" spans="1:27" x14ac:dyDescent="0.2">
      <c r="A196" s="69"/>
      <c r="B196" s="35" t="s">
        <v>102</v>
      </c>
      <c r="C196" s="66">
        <v>2</v>
      </c>
      <c r="D196" s="35" t="s">
        <v>116</v>
      </c>
      <c r="E196" s="36">
        <v>1</v>
      </c>
      <c r="F196" s="36" t="s">
        <v>26</v>
      </c>
      <c r="G196" s="179">
        <v>0</v>
      </c>
      <c r="H196" s="90">
        <v>0</v>
      </c>
      <c r="I196" s="91">
        <v>0</v>
      </c>
      <c r="J196" s="91">
        <v>0</v>
      </c>
      <c r="K196" s="91">
        <v>0</v>
      </c>
      <c r="L196" s="91">
        <v>0</v>
      </c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91">
        <v>0</v>
      </c>
      <c r="S196" s="91">
        <v>0</v>
      </c>
      <c r="T196" s="91">
        <v>0</v>
      </c>
      <c r="U196" s="91">
        <v>0</v>
      </c>
      <c r="V196" s="91">
        <v>0</v>
      </c>
      <c r="W196" s="91">
        <v>0</v>
      </c>
      <c r="X196" s="91">
        <v>0</v>
      </c>
      <c r="Y196" s="91">
        <v>0</v>
      </c>
      <c r="Z196" s="91">
        <v>0</v>
      </c>
      <c r="AA196" s="91">
        <v>0</v>
      </c>
    </row>
    <row r="197" spans="1:27" x14ac:dyDescent="0.2">
      <c r="A197" s="69"/>
      <c r="B197" s="35" t="s">
        <v>103</v>
      </c>
      <c r="C197" s="66">
        <v>1</v>
      </c>
      <c r="D197" s="35" t="s">
        <v>117</v>
      </c>
      <c r="E197" s="36">
        <v>1</v>
      </c>
      <c r="F197" s="36" t="s">
        <v>26</v>
      </c>
      <c r="G197" s="179">
        <v>0</v>
      </c>
      <c r="H197" s="90">
        <v>0</v>
      </c>
      <c r="I197" s="91">
        <v>0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91">
        <v>0</v>
      </c>
      <c r="S197" s="91">
        <v>0</v>
      </c>
      <c r="T197" s="91">
        <v>0</v>
      </c>
      <c r="U197" s="91">
        <v>0</v>
      </c>
      <c r="V197" s="91">
        <v>0</v>
      </c>
      <c r="W197" s="91">
        <v>0</v>
      </c>
      <c r="X197" s="91">
        <v>0</v>
      </c>
      <c r="Y197" s="91">
        <v>0</v>
      </c>
      <c r="Z197" s="91">
        <v>0</v>
      </c>
      <c r="AA197" s="91">
        <v>0</v>
      </c>
    </row>
    <row r="198" spans="1:27" x14ac:dyDescent="0.2">
      <c r="A198" s="69"/>
      <c r="B198" s="35" t="s">
        <v>104</v>
      </c>
      <c r="C198" s="66">
        <v>1</v>
      </c>
      <c r="D198" s="35" t="s">
        <v>118</v>
      </c>
      <c r="E198" s="36">
        <v>1</v>
      </c>
      <c r="F198" s="36" t="s">
        <v>26</v>
      </c>
      <c r="G198" s="179">
        <v>0</v>
      </c>
      <c r="H198" s="90">
        <v>0</v>
      </c>
      <c r="I198" s="91">
        <v>0</v>
      </c>
      <c r="J198" s="91">
        <v>0</v>
      </c>
      <c r="K198" s="91">
        <v>0</v>
      </c>
      <c r="L198" s="91">
        <v>0</v>
      </c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91">
        <v>0</v>
      </c>
      <c r="S198" s="91">
        <v>0</v>
      </c>
      <c r="T198" s="91">
        <v>0</v>
      </c>
      <c r="U198" s="91">
        <v>0</v>
      </c>
      <c r="V198" s="91">
        <v>0</v>
      </c>
      <c r="W198" s="91">
        <v>0</v>
      </c>
      <c r="X198" s="91">
        <v>0</v>
      </c>
      <c r="Y198" s="91">
        <v>0</v>
      </c>
      <c r="Z198" s="91">
        <v>0</v>
      </c>
      <c r="AA198" s="91">
        <v>0</v>
      </c>
    </row>
    <row r="199" spans="1:27" x14ac:dyDescent="0.2">
      <c r="A199" s="69"/>
      <c r="B199" s="35" t="s">
        <v>105</v>
      </c>
      <c r="C199" s="66">
        <v>1</v>
      </c>
      <c r="D199" s="35" t="s">
        <v>118</v>
      </c>
      <c r="E199" s="36">
        <v>1</v>
      </c>
      <c r="F199" s="36" t="s">
        <v>26</v>
      </c>
      <c r="G199" s="179">
        <v>0</v>
      </c>
      <c r="H199" s="90">
        <v>0</v>
      </c>
      <c r="I199" s="91">
        <v>0</v>
      </c>
      <c r="J199" s="91">
        <v>0</v>
      </c>
      <c r="K199" s="91">
        <v>0</v>
      </c>
      <c r="L199" s="91">
        <v>0</v>
      </c>
      <c r="M199" s="91">
        <v>0</v>
      </c>
      <c r="N199" s="91">
        <v>0</v>
      </c>
      <c r="O199" s="91">
        <v>0</v>
      </c>
      <c r="P199" s="91">
        <v>0</v>
      </c>
      <c r="Q199" s="91">
        <v>0</v>
      </c>
      <c r="R199" s="91">
        <v>0</v>
      </c>
      <c r="S199" s="91">
        <v>0</v>
      </c>
      <c r="T199" s="91">
        <v>0</v>
      </c>
      <c r="U199" s="91">
        <v>0</v>
      </c>
      <c r="V199" s="91">
        <v>0</v>
      </c>
      <c r="W199" s="91">
        <v>0</v>
      </c>
      <c r="X199" s="91">
        <v>0</v>
      </c>
      <c r="Y199" s="91">
        <v>0</v>
      </c>
      <c r="Z199" s="91">
        <v>0</v>
      </c>
      <c r="AA199" s="91">
        <v>0</v>
      </c>
    </row>
    <row r="200" spans="1:27" x14ac:dyDescent="0.2">
      <c r="A200" s="69"/>
      <c r="B200" s="35" t="s">
        <v>106</v>
      </c>
      <c r="C200" s="66">
        <v>1</v>
      </c>
      <c r="D200" s="35" t="s">
        <v>118</v>
      </c>
      <c r="E200" s="36">
        <v>1</v>
      </c>
      <c r="F200" s="36" t="s">
        <v>26</v>
      </c>
      <c r="G200" s="179">
        <v>0</v>
      </c>
      <c r="H200" s="90">
        <v>0</v>
      </c>
      <c r="I200" s="91">
        <v>0</v>
      </c>
      <c r="J200" s="91">
        <v>0</v>
      </c>
      <c r="K200" s="91">
        <v>0</v>
      </c>
      <c r="L200" s="91">
        <v>0</v>
      </c>
      <c r="M200" s="91">
        <v>0</v>
      </c>
      <c r="N200" s="91">
        <v>0</v>
      </c>
      <c r="O200" s="91">
        <v>0</v>
      </c>
      <c r="P200" s="91">
        <v>0</v>
      </c>
      <c r="Q200" s="91">
        <v>0</v>
      </c>
      <c r="R200" s="91">
        <v>0</v>
      </c>
      <c r="S200" s="91">
        <v>0</v>
      </c>
      <c r="T200" s="91">
        <v>0</v>
      </c>
      <c r="U200" s="91">
        <v>0</v>
      </c>
      <c r="V200" s="91">
        <v>0</v>
      </c>
      <c r="W200" s="91">
        <v>0</v>
      </c>
      <c r="X200" s="91">
        <v>0</v>
      </c>
      <c r="Y200" s="91">
        <v>0</v>
      </c>
      <c r="Z200" s="91">
        <v>0</v>
      </c>
      <c r="AA200" s="91">
        <v>0</v>
      </c>
    </row>
    <row r="201" spans="1:27" x14ac:dyDescent="0.2">
      <c r="A201" s="69"/>
      <c r="B201" s="35" t="s">
        <v>106</v>
      </c>
      <c r="C201" s="66">
        <v>2</v>
      </c>
      <c r="D201" s="35" t="s">
        <v>116</v>
      </c>
      <c r="E201" s="36">
        <v>1</v>
      </c>
      <c r="F201" s="36" t="s">
        <v>26</v>
      </c>
      <c r="G201" s="179">
        <v>0</v>
      </c>
      <c r="H201" s="90">
        <v>0</v>
      </c>
      <c r="I201" s="91">
        <v>0</v>
      </c>
      <c r="J201" s="91">
        <v>0</v>
      </c>
      <c r="K201" s="91">
        <v>0</v>
      </c>
      <c r="L201" s="91">
        <v>0</v>
      </c>
      <c r="M201" s="91">
        <v>0</v>
      </c>
      <c r="N201" s="91">
        <v>0</v>
      </c>
      <c r="O201" s="91">
        <v>0</v>
      </c>
      <c r="P201" s="91">
        <v>0</v>
      </c>
      <c r="Q201" s="91">
        <v>0</v>
      </c>
      <c r="R201" s="91">
        <v>0</v>
      </c>
      <c r="S201" s="91">
        <v>0</v>
      </c>
      <c r="T201" s="91">
        <v>0</v>
      </c>
      <c r="U201" s="91">
        <v>0</v>
      </c>
      <c r="V201" s="91">
        <v>0</v>
      </c>
      <c r="W201" s="91">
        <v>0</v>
      </c>
      <c r="X201" s="91">
        <v>0</v>
      </c>
      <c r="Y201" s="91">
        <v>0</v>
      </c>
      <c r="Z201" s="91">
        <v>0</v>
      </c>
      <c r="AA201" s="91">
        <v>0</v>
      </c>
    </row>
    <row r="202" spans="1:27" x14ac:dyDescent="0.2">
      <c r="A202" s="69"/>
      <c r="B202" s="35" t="s">
        <v>119</v>
      </c>
      <c r="C202" s="66">
        <v>2</v>
      </c>
      <c r="D202" s="35" t="s">
        <v>118</v>
      </c>
      <c r="E202" s="36">
        <v>1</v>
      </c>
      <c r="F202" s="36" t="s">
        <v>26</v>
      </c>
      <c r="G202" s="179">
        <v>0</v>
      </c>
      <c r="H202" s="90">
        <v>0</v>
      </c>
      <c r="I202" s="91">
        <v>0</v>
      </c>
      <c r="J202" s="91">
        <v>0</v>
      </c>
      <c r="K202" s="91">
        <v>0</v>
      </c>
      <c r="L202" s="91">
        <v>0</v>
      </c>
      <c r="M202" s="91">
        <v>0</v>
      </c>
      <c r="N202" s="91">
        <v>0</v>
      </c>
      <c r="O202" s="91">
        <v>0</v>
      </c>
      <c r="P202" s="91">
        <v>0</v>
      </c>
      <c r="Q202" s="91">
        <v>0</v>
      </c>
      <c r="R202" s="91">
        <v>0</v>
      </c>
      <c r="S202" s="91">
        <v>0</v>
      </c>
      <c r="T202" s="91">
        <v>0</v>
      </c>
      <c r="U202" s="91">
        <v>0</v>
      </c>
      <c r="V202" s="91">
        <v>0</v>
      </c>
      <c r="W202" s="91">
        <v>0</v>
      </c>
      <c r="X202" s="91">
        <v>0</v>
      </c>
      <c r="Y202" s="91">
        <v>0</v>
      </c>
      <c r="Z202" s="91">
        <v>0</v>
      </c>
      <c r="AA202" s="91">
        <v>0</v>
      </c>
    </row>
    <row r="203" spans="1:27" x14ac:dyDescent="0.2">
      <c r="A203" s="69"/>
      <c r="B203" s="35" t="s">
        <v>120</v>
      </c>
      <c r="C203" s="66">
        <v>2</v>
      </c>
      <c r="D203" s="35" t="s">
        <v>118</v>
      </c>
      <c r="E203" s="36">
        <v>1</v>
      </c>
      <c r="F203" s="36" t="s">
        <v>26</v>
      </c>
      <c r="G203" s="179">
        <v>0</v>
      </c>
      <c r="H203" s="90">
        <v>0</v>
      </c>
      <c r="I203" s="91">
        <v>0</v>
      </c>
      <c r="J203" s="91">
        <v>0</v>
      </c>
      <c r="K203" s="91">
        <v>0</v>
      </c>
      <c r="L203" s="91">
        <v>0</v>
      </c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91">
        <v>0</v>
      </c>
      <c r="S203" s="91">
        <v>0</v>
      </c>
      <c r="T203" s="91">
        <v>0</v>
      </c>
      <c r="U203" s="91">
        <v>0</v>
      </c>
      <c r="V203" s="91">
        <v>0</v>
      </c>
      <c r="W203" s="91">
        <v>0</v>
      </c>
      <c r="X203" s="91">
        <v>0</v>
      </c>
      <c r="Y203" s="91">
        <v>0</v>
      </c>
      <c r="Z203" s="91">
        <v>0</v>
      </c>
      <c r="AA203" s="91">
        <v>0</v>
      </c>
    </row>
    <row r="204" spans="1:27" x14ac:dyDescent="0.2">
      <c r="A204" s="69"/>
      <c r="B204" s="35" t="s">
        <v>161</v>
      </c>
      <c r="C204" s="66">
        <v>2</v>
      </c>
      <c r="D204" s="35" t="s">
        <v>118</v>
      </c>
      <c r="E204" s="36">
        <v>1</v>
      </c>
      <c r="F204" s="36" t="s">
        <v>26</v>
      </c>
      <c r="G204" s="179">
        <v>0</v>
      </c>
      <c r="H204" s="90">
        <v>0</v>
      </c>
      <c r="I204" s="91">
        <v>0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0</v>
      </c>
      <c r="Q204" s="91">
        <v>0</v>
      </c>
      <c r="R204" s="91">
        <v>0</v>
      </c>
      <c r="S204" s="91">
        <v>0</v>
      </c>
      <c r="T204" s="91">
        <v>0</v>
      </c>
      <c r="U204" s="91">
        <v>0</v>
      </c>
      <c r="V204" s="91">
        <v>0</v>
      </c>
      <c r="W204" s="91">
        <v>0</v>
      </c>
      <c r="X204" s="91">
        <v>0</v>
      </c>
      <c r="Y204" s="91">
        <v>0</v>
      </c>
      <c r="Z204" s="91">
        <v>0</v>
      </c>
      <c r="AA204" s="91">
        <v>0</v>
      </c>
    </row>
    <row r="206" spans="1:27" ht="15" x14ac:dyDescent="0.25">
      <c r="B206" s="29" t="s">
        <v>53</v>
      </c>
      <c r="C206" s="29"/>
      <c r="D206" s="140"/>
      <c r="E206" s="140"/>
      <c r="F206" s="30"/>
      <c r="G206" s="42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</row>
    <row r="207" spans="1:27" ht="15" x14ac:dyDescent="0.25">
      <c r="B207" s="31" t="s">
        <v>25</v>
      </c>
      <c r="C207" s="31"/>
      <c r="D207" s="31"/>
      <c r="E207" s="31"/>
      <c r="F207" s="32" t="s">
        <v>17</v>
      </c>
      <c r="G207" s="33" t="s">
        <v>44</v>
      </c>
      <c r="H207" s="33">
        <v>2023</v>
      </c>
      <c r="I207" s="33">
        <v>2024</v>
      </c>
      <c r="J207" s="33">
        <v>2025</v>
      </c>
      <c r="K207" s="33">
        <v>2026</v>
      </c>
      <c r="L207" s="33">
        <v>2027</v>
      </c>
      <c r="M207" s="33">
        <v>2028</v>
      </c>
      <c r="N207" s="33">
        <v>2029</v>
      </c>
      <c r="O207" s="33">
        <v>2030</v>
      </c>
      <c r="P207" s="33">
        <v>2031</v>
      </c>
      <c r="Q207" s="33">
        <v>2032</v>
      </c>
      <c r="R207" s="33">
        <v>2033</v>
      </c>
      <c r="S207" s="33">
        <v>2034</v>
      </c>
      <c r="T207" s="33">
        <v>2035</v>
      </c>
      <c r="U207" s="33">
        <v>2036</v>
      </c>
      <c r="V207" s="33">
        <v>2037</v>
      </c>
      <c r="W207" s="33">
        <v>2038</v>
      </c>
      <c r="X207" s="33">
        <v>2039</v>
      </c>
      <c r="Y207" s="33">
        <v>2040</v>
      </c>
      <c r="Z207" s="33">
        <v>2041</v>
      </c>
      <c r="AA207" s="33">
        <v>2042</v>
      </c>
    </row>
    <row r="208" spans="1:27" x14ac:dyDescent="0.2">
      <c r="A208" s="61"/>
      <c r="B208" s="34" t="s">
        <v>98</v>
      </c>
      <c r="C208" s="34"/>
      <c r="D208" s="35"/>
      <c r="E208" s="35"/>
      <c r="F208" s="36" t="s">
        <v>26</v>
      </c>
      <c r="G208" s="43">
        <v>-6331214.251473397</v>
      </c>
      <c r="H208" s="37">
        <v>0</v>
      </c>
      <c r="I208" s="37">
        <v>0</v>
      </c>
      <c r="J208" s="37">
        <v>0</v>
      </c>
      <c r="K208" s="37">
        <v>-775550.20980000007</v>
      </c>
      <c r="L208" s="37">
        <v>-775550.20980000007</v>
      </c>
      <c r="M208" s="37">
        <v>-775550.20980000007</v>
      </c>
      <c r="N208" s="37">
        <v>-775550.20980000007</v>
      </c>
      <c r="O208" s="37">
        <v>-775550.20980000007</v>
      </c>
      <c r="P208" s="37">
        <v>-775550.20980000007</v>
      </c>
      <c r="Q208" s="37">
        <v>-775550.20980000007</v>
      </c>
      <c r="R208" s="37">
        <v>-775550.20980000007</v>
      </c>
      <c r="S208" s="37">
        <v>-775550.20980000007</v>
      </c>
      <c r="T208" s="37">
        <v>-775550.20980000007</v>
      </c>
      <c r="U208" s="37">
        <v>-775550.20980000007</v>
      </c>
      <c r="V208" s="37">
        <v>-775550.20980000007</v>
      </c>
      <c r="W208" s="37">
        <v>-775550.20980000007</v>
      </c>
      <c r="X208" s="37">
        <v>-775550.20980000007</v>
      </c>
      <c r="Y208" s="37">
        <v>-775550.20980000007</v>
      </c>
      <c r="Z208" s="37">
        <v>-775550.20980000007</v>
      </c>
      <c r="AA208" s="37">
        <v>-775550.20980000007</v>
      </c>
    </row>
    <row r="209" spans="1:27" x14ac:dyDescent="0.2">
      <c r="A209" s="61"/>
      <c r="B209" s="34" t="s">
        <v>99</v>
      </c>
      <c r="C209" s="34"/>
      <c r="D209" s="35"/>
      <c r="E209" s="35"/>
      <c r="F209" s="36" t="s">
        <v>26</v>
      </c>
      <c r="G209" s="43">
        <v>-6331214.251473397</v>
      </c>
      <c r="H209" s="37">
        <v>0</v>
      </c>
      <c r="I209" s="37">
        <v>0</v>
      </c>
      <c r="J209" s="37">
        <v>0</v>
      </c>
      <c r="K209" s="37">
        <v>-775550.20980000007</v>
      </c>
      <c r="L209" s="37">
        <v>-775550.20980000007</v>
      </c>
      <c r="M209" s="37">
        <v>-775550.20980000007</v>
      </c>
      <c r="N209" s="37">
        <v>-775550.20980000007</v>
      </c>
      <c r="O209" s="37">
        <v>-775550.20980000007</v>
      </c>
      <c r="P209" s="37">
        <v>-775550.20980000007</v>
      </c>
      <c r="Q209" s="37">
        <v>-775550.20980000007</v>
      </c>
      <c r="R209" s="37">
        <v>-775550.20980000007</v>
      </c>
      <c r="S209" s="37">
        <v>-775550.20980000007</v>
      </c>
      <c r="T209" s="37">
        <v>-775550.20980000007</v>
      </c>
      <c r="U209" s="37">
        <v>-775550.20980000007</v>
      </c>
      <c r="V209" s="37">
        <v>-775550.20980000007</v>
      </c>
      <c r="W209" s="37">
        <v>-775550.20980000007</v>
      </c>
      <c r="X209" s="37">
        <v>-775550.20980000007</v>
      </c>
      <c r="Y209" s="37">
        <v>-775550.20980000007</v>
      </c>
      <c r="Z209" s="37">
        <v>-775550.20980000007</v>
      </c>
      <c r="AA209" s="37">
        <v>-775550.20980000007</v>
      </c>
    </row>
    <row r="210" spans="1:27" x14ac:dyDescent="0.2">
      <c r="A210" s="61"/>
      <c r="B210" s="34" t="s">
        <v>100</v>
      </c>
      <c r="C210" s="34"/>
      <c r="D210" s="35"/>
      <c r="E210" s="35"/>
      <c r="F210" s="36" t="s">
        <v>26</v>
      </c>
      <c r="G210" s="43">
        <v>-3386005.7907740739</v>
      </c>
      <c r="H210" s="37">
        <v>0</v>
      </c>
      <c r="I210" s="37">
        <v>0</v>
      </c>
      <c r="J210" s="37">
        <v>0</v>
      </c>
      <c r="K210" s="37">
        <v>-81721.797299999991</v>
      </c>
      <c r="L210" s="37">
        <v>-81721.797299999991</v>
      </c>
      <c r="M210" s="37">
        <v>-81721.797299999991</v>
      </c>
      <c r="N210" s="37">
        <v>-541518.84614688705</v>
      </c>
      <c r="O210" s="37">
        <v>-541518.84614688705</v>
      </c>
      <c r="P210" s="37">
        <v>-541518.84614688705</v>
      </c>
      <c r="Q210" s="37">
        <v>-541518.84614688705</v>
      </c>
      <c r="R210" s="37">
        <v>-541518.84614688705</v>
      </c>
      <c r="S210" s="37">
        <v>-541518.84614688705</v>
      </c>
      <c r="T210" s="37">
        <v>-541518.84614688705</v>
      </c>
      <c r="U210" s="37">
        <v>-541518.84614688705</v>
      </c>
      <c r="V210" s="37">
        <v>-541518.84614688705</v>
      </c>
      <c r="W210" s="37">
        <v>-541518.84614688705</v>
      </c>
      <c r="X210" s="37">
        <v>-541518.84614688705</v>
      </c>
      <c r="Y210" s="37">
        <v>-541518.84614688705</v>
      </c>
      <c r="Z210" s="37">
        <v>-541518.84614688705</v>
      </c>
      <c r="AA210" s="37">
        <v>-541518.84614688705</v>
      </c>
    </row>
    <row r="211" spans="1:27" x14ac:dyDescent="0.2">
      <c r="A211" s="61"/>
      <c r="B211" s="34" t="s">
        <v>101</v>
      </c>
      <c r="C211" s="34"/>
      <c r="D211" s="35"/>
      <c r="E211" s="35"/>
      <c r="F211" s="36" t="s">
        <v>26</v>
      </c>
      <c r="G211" s="43">
        <v>-4337485.1006103558</v>
      </c>
      <c r="H211" s="37">
        <v>0</v>
      </c>
      <c r="I211" s="37">
        <v>0</v>
      </c>
      <c r="J211" s="37">
        <v>0</v>
      </c>
      <c r="K211" s="37">
        <v>-81721.797299999991</v>
      </c>
      <c r="L211" s="37">
        <v>-81721.797299999991</v>
      </c>
      <c r="M211" s="37">
        <v>-81721.797299999991</v>
      </c>
      <c r="N211" s="37">
        <v>-702426.71100000013</v>
      </c>
      <c r="O211" s="37">
        <v>-702426.71100000013</v>
      </c>
      <c r="P211" s="37">
        <v>-702426.71100000013</v>
      </c>
      <c r="Q211" s="37">
        <v>-702426.71100000013</v>
      </c>
      <c r="R211" s="37">
        <v>-702426.71100000013</v>
      </c>
      <c r="S211" s="37">
        <v>-702426.71100000013</v>
      </c>
      <c r="T211" s="37">
        <v>-702426.71100000013</v>
      </c>
      <c r="U211" s="37">
        <v>-702426.71100000013</v>
      </c>
      <c r="V211" s="37">
        <v>-702426.71100000013</v>
      </c>
      <c r="W211" s="37">
        <v>-702426.71100000013</v>
      </c>
      <c r="X211" s="37">
        <v>-702426.71100000013</v>
      </c>
      <c r="Y211" s="37">
        <v>-702426.71100000013</v>
      </c>
      <c r="Z211" s="37">
        <v>-702426.71100000013</v>
      </c>
      <c r="AA211" s="37">
        <v>-702426.71100000013</v>
      </c>
    </row>
    <row r="212" spans="1:27" x14ac:dyDescent="0.2">
      <c r="A212" s="61"/>
      <c r="B212" s="34" t="s">
        <v>102</v>
      </c>
      <c r="C212" s="34"/>
      <c r="D212" s="35"/>
      <c r="E212" s="35"/>
      <c r="F212" s="36" t="s">
        <v>26</v>
      </c>
      <c r="G212" s="43">
        <v>-3386005.7907740739</v>
      </c>
      <c r="H212" s="37">
        <v>0</v>
      </c>
      <c r="I212" s="37">
        <v>0</v>
      </c>
      <c r="J212" s="37">
        <v>0</v>
      </c>
      <c r="K212" s="37">
        <v>-81721.797299999991</v>
      </c>
      <c r="L212" s="37">
        <v>-81721.797299999991</v>
      </c>
      <c r="M212" s="37">
        <v>-81721.797299999991</v>
      </c>
      <c r="N212" s="37">
        <v>-541518.84614688705</v>
      </c>
      <c r="O212" s="37">
        <v>-541518.84614688705</v>
      </c>
      <c r="P212" s="37">
        <v>-541518.84614688705</v>
      </c>
      <c r="Q212" s="37">
        <v>-541518.84614688705</v>
      </c>
      <c r="R212" s="37">
        <v>-541518.84614688705</v>
      </c>
      <c r="S212" s="37">
        <v>-541518.84614688705</v>
      </c>
      <c r="T212" s="37">
        <v>-541518.84614688705</v>
      </c>
      <c r="U212" s="37">
        <v>-541518.84614688705</v>
      </c>
      <c r="V212" s="37">
        <v>-541518.84614688705</v>
      </c>
      <c r="W212" s="37">
        <v>-541518.84614688705</v>
      </c>
      <c r="X212" s="37">
        <v>-541518.84614688705</v>
      </c>
      <c r="Y212" s="37">
        <v>-541518.84614688705</v>
      </c>
      <c r="Z212" s="37">
        <v>-541518.84614688705</v>
      </c>
      <c r="AA212" s="37">
        <v>-541518.84614688705</v>
      </c>
    </row>
    <row r="213" spans="1:27" x14ac:dyDescent="0.2">
      <c r="A213" s="61"/>
      <c r="B213" s="34" t="s">
        <v>103</v>
      </c>
      <c r="C213" s="34"/>
      <c r="D213" s="35"/>
      <c r="E213" s="35"/>
      <c r="F213" s="36" t="s">
        <v>26</v>
      </c>
      <c r="G213" s="43">
        <v>-8169082.7394169327</v>
      </c>
      <c r="H213" s="37">
        <v>0</v>
      </c>
      <c r="I213" s="37">
        <v>0</v>
      </c>
      <c r="J213" s="37">
        <v>0</v>
      </c>
      <c r="K213" s="37">
        <v>-81721.797299999991</v>
      </c>
      <c r="L213" s="37">
        <v>-81721.797299999991</v>
      </c>
      <c r="M213" s="37">
        <v>-81721.797299999991</v>
      </c>
      <c r="N213" s="37">
        <v>-1350401.0691</v>
      </c>
      <c r="O213" s="37">
        <v>-1350401.0691</v>
      </c>
      <c r="P213" s="37">
        <v>-1350401.0691</v>
      </c>
      <c r="Q213" s="37">
        <v>-1350401.0691</v>
      </c>
      <c r="R213" s="37">
        <v>-1350401.0691</v>
      </c>
      <c r="S213" s="37">
        <v>-1350401.0691</v>
      </c>
      <c r="T213" s="37">
        <v>-1350401.0691</v>
      </c>
      <c r="U213" s="37">
        <v>-1350401.0691</v>
      </c>
      <c r="V213" s="37">
        <v>-1350401.0691</v>
      </c>
      <c r="W213" s="37">
        <v>-1350401.0691</v>
      </c>
      <c r="X213" s="37">
        <v>-1350401.0691</v>
      </c>
      <c r="Y213" s="37">
        <v>-1350401.0691</v>
      </c>
      <c r="Z213" s="37">
        <v>-1350401.0691</v>
      </c>
      <c r="AA213" s="37">
        <v>-1350401.0691</v>
      </c>
    </row>
    <row r="214" spans="1:27" x14ac:dyDescent="0.2">
      <c r="A214" s="61"/>
      <c r="B214" s="34" t="s">
        <v>104</v>
      </c>
      <c r="C214" s="34"/>
      <c r="D214" s="35"/>
      <c r="E214" s="35"/>
      <c r="F214" s="36" t="s">
        <v>26</v>
      </c>
      <c r="G214" s="43">
        <v>-7721951.6890583113</v>
      </c>
      <c r="H214" s="37">
        <v>0</v>
      </c>
      <c r="I214" s="37">
        <v>0</v>
      </c>
      <c r="J214" s="37">
        <v>0</v>
      </c>
      <c r="K214" s="37">
        <v>-945910.3759000001</v>
      </c>
      <c r="L214" s="37">
        <v>-945910.3759000001</v>
      </c>
      <c r="M214" s="37">
        <v>-945910.3759000001</v>
      </c>
      <c r="N214" s="37">
        <v>-945910.3759000001</v>
      </c>
      <c r="O214" s="37">
        <v>-945910.3759000001</v>
      </c>
      <c r="P214" s="37">
        <v>-945910.3759000001</v>
      </c>
      <c r="Q214" s="37">
        <v>-945910.3759000001</v>
      </c>
      <c r="R214" s="37">
        <v>-945910.3759000001</v>
      </c>
      <c r="S214" s="37">
        <v>-945910.3759000001</v>
      </c>
      <c r="T214" s="37">
        <v>-945910.3759000001</v>
      </c>
      <c r="U214" s="37">
        <v>-945910.3759000001</v>
      </c>
      <c r="V214" s="37">
        <v>-945910.3759000001</v>
      </c>
      <c r="W214" s="37">
        <v>-945910.3759000001</v>
      </c>
      <c r="X214" s="37">
        <v>-945910.3759000001</v>
      </c>
      <c r="Y214" s="37">
        <v>-945910.3759000001</v>
      </c>
      <c r="Z214" s="37">
        <v>-945910.3759000001</v>
      </c>
      <c r="AA214" s="37">
        <v>-945910.3759000001</v>
      </c>
    </row>
    <row r="215" spans="1:27" x14ac:dyDescent="0.2">
      <c r="A215" s="61"/>
      <c r="B215" s="34" t="s">
        <v>105</v>
      </c>
      <c r="C215" s="34"/>
      <c r="D215" s="35"/>
      <c r="E215" s="35"/>
      <c r="F215" s="36" t="s">
        <v>26</v>
      </c>
      <c r="G215" s="43"/>
      <c r="H215" s="90" t="s">
        <v>190</v>
      </c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x14ac:dyDescent="0.2">
      <c r="A216" s="61"/>
      <c r="B216" s="34" t="s">
        <v>106</v>
      </c>
      <c r="C216" s="34"/>
      <c r="D216" s="35"/>
      <c r="E216" s="35"/>
      <c r="F216" s="36" t="s">
        <v>26</v>
      </c>
      <c r="G216" s="43">
        <v>-7721951.6890583113</v>
      </c>
      <c r="H216" s="37">
        <v>0</v>
      </c>
      <c r="I216" s="37">
        <v>0</v>
      </c>
      <c r="J216" s="37">
        <v>0</v>
      </c>
      <c r="K216" s="37">
        <v>-945910.3759000001</v>
      </c>
      <c r="L216" s="37">
        <v>-945910.3759000001</v>
      </c>
      <c r="M216" s="37">
        <v>-945910.3759000001</v>
      </c>
      <c r="N216" s="37">
        <v>-945910.3759000001</v>
      </c>
      <c r="O216" s="37">
        <v>-945910.3759000001</v>
      </c>
      <c r="P216" s="37">
        <v>-945910.3759000001</v>
      </c>
      <c r="Q216" s="37">
        <v>-945910.3759000001</v>
      </c>
      <c r="R216" s="37">
        <v>-945910.3759000001</v>
      </c>
      <c r="S216" s="37">
        <v>-945910.3759000001</v>
      </c>
      <c r="T216" s="37">
        <v>-945910.3759000001</v>
      </c>
      <c r="U216" s="37">
        <v>-945910.3759000001</v>
      </c>
      <c r="V216" s="37">
        <v>-945910.3759000001</v>
      </c>
      <c r="W216" s="37">
        <v>-945910.3759000001</v>
      </c>
      <c r="X216" s="37">
        <v>-945910.3759000001</v>
      </c>
      <c r="Y216" s="37">
        <v>-945910.3759000001</v>
      </c>
      <c r="Z216" s="37">
        <v>-945910.3759000001</v>
      </c>
      <c r="AA216" s="37">
        <v>-945910.3759000001</v>
      </c>
    </row>
    <row r="217" spans="1:27" x14ac:dyDescent="0.2">
      <c r="A217" s="61"/>
      <c r="B217" s="34" t="s">
        <v>119</v>
      </c>
      <c r="C217" s="34"/>
      <c r="D217" s="35"/>
      <c r="E217" s="35"/>
      <c r="F217" s="36" t="s">
        <v>26</v>
      </c>
      <c r="G217" s="43"/>
      <c r="H217" s="90" t="s">
        <v>190</v>
      </c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x14ac:dyDescent="0.2">
      <c r="A218" s="61"/>
      <c r="B218" s="34" t="s">
        <v>120</v>
      </c>
      <c r="C218" s="34"/>
      <c r="D218" s="35"/>
      <c r="E218" s="35"/>
      <c r="F218" s="36" t="s">
        <v>26</v>
      </c>
      <c r="G218" s="43"/>
      <c r="H218" s="90" t="s">
        <v>190</v>
      </c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x14ac:dyDescent="0.2">
      <c r="A219" s="61"/>
      <c r="B219" s="131" t="s">
        <v>161</v>
      </c>
      <c r="C219" s="34"/>
      <c r="D219" s="35"/>
      <c r="E219" s="35"/>
      <c r="F219" s="36" t="s">
        <v>26</v>
      </c>
      <c r="G219" s="43"/>
      <c r="H219" s="90" t="s">
        <v>190</v>
      </c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1" spans="1:27" ht="15" x14ac:dyDescent="0.25">
      <c r="B221" s="139" t="s">
        <v>27</v>
      </c>
      <c r="C221" s="29"/>
      <c r="D221" s="140"/>
      <c r="E221" s="140"/>
      <c r="F221" s="30"/>
      <c r="G221" s="42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</row>
    <row r="222" spans="1:27" ht="15" x14ac:dyDescent="0.25">
      <c r="B222" s="31" t="s">
        <v>25</v>
      </c>
      <c r="C222" s="31"/>
      <c r="D222" s="31"/>
      <c r="E222" s="31"/>
      <c r="F222" s="32" t="s">
        <v>17</v>
      </c>
      <c r="G222" s="33" t="s">
        <v>44</v>
      </c>
      <c r="H222" s="33">
        <v>2023</v>
      </c>
      <c r="I222" s="33">
        <v>2024</v>
      </c>
      <c r="J222" s="33">
        <v>2025</v>
      </c>
      <c r="K222" s="33">
        <v>2026</v>
      </c>
      <c r="L222" s="33">
        <v>2027</v>
      </c>
      <c r="M222" s="33">
        <v>2028</v>
      </c>
      <c r="N222" s="33">
        <v>2029</v>
      </c>
      <c r="O222" s="33">
        <v>2030</v>
      </c>
      <c r="P222" s="33">
        <v>2031</v>
      </c>
      <c r="Q222" s="33">
        <v>2032</v>
      </c>
      <c r="R222" s="33">
        <v>2033</v>
      </c>
      <c r="S222" s="33">
        <v>2034</v>
      </c>
      <c r="T222" s="33">
        <v>2035</v>
      </c>
      <c r="U222" s="33">
        <v>2036</v>
      </c>
      <c r="V222" s="33">
        <v>2037</v>
      </c>
      <c r="W222" s="33">
        <v>2038</v>
      </c>
      <c r="X222" s="33">
        <v>2039</v>
      </c>
      <c r="Y222" s="33">
        <v>2040</v>
      </c>
      <c r="Z222" s="33">
        <v>2041</v>
      </c>
      <c r="AA222" s="33">
        <v>2042</v>
      </c>
    </row>
    <row r="223" spans="1:27" x14ac:dyDescent="0.2">
      <c r="B223" s="34" t="s">
        <v>98</v>
      </c>
      <c r="C223" s="34"/>
      <c r="D223" s="35"/>
      <c r="E223" s="35"/>
      <c r="F223" s="36" t="s">
        <v>26</v>
      </c>
      <c r="G223" s="43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</row>
    <row r="224" spans="1:27" x14ac:dyDescent="0.2">
      <c r="B224" s="34" t="s">
        <v>99</v>
      </c>
      <c r="C224" s="34"/>
      <c r="D224" s="35"/>
      <c r="E224" s="35"/>
      <c r="F224" s="36" t="s">
        <v>26</v>
      </c>
      <c r="G224" s="43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</row>
    <row r="225" spans="2:27" x14ac:dyDescent="0.2">
      <c r="B225" s="34" t="s">
        <v>100</v>
      </c>
      <c r="C225" s="34"/>
      <c r="D225" s="35"/>
      <c r="E225" s="35"/>
      <c r="F225" s="36" t="s">
        <v>26</v>
      </c>
      <c r="G225" s="43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</row>
    <row r="226" spans="2:27" x14ac:dyDescent="0.2">
      <c r="B226" s="34" t="s">
        <v>101</v>
      </c>
      <c r="C226" s="34"/>
      <c r="D226" s="35"/>
      <c r="E226" s="35"/>
      <c r="F226" s="36" t="s">
        <v>26</v>
      </c>
      <c r="G226" s="43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</row>
    <row r="227" spans="2:27" x14ac:dyDescent="0.2">
      <c r="B227" s="34" t="s">
        <v>102</v>
      </c>
      <c r="C227" s="34"/>
      <c r="D227" s="35"/>
      <c r="E227" s="35"/>
      <c r="F227" s="36" t="s">
        <v>26</v>
      </c>
      <c r="G227" s="43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</row>
    <row r="228" spans="2:27" x14ac:dyDescent="0.2">
      <c r="B228" s="34" t="s">
        <v>103</v>
      </c>
      <c r="C228" s="34"/>
      <c r="D228" s="35"/>
      <c r="E228" s="35"/>
      <c r="F228" s="36" t="s">
        <v>26</v>
      </c>
      <c r="G228" s="43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</row>
    <row r="229" spans="2:27" x14ac:dyDescent="0.2">
      <c r="B229" s="34" t="s">
        <v>104</v>
      </c>
      <c r="C229" s="34"/>
      <c r="D229" s="35"/>
      <c r="E229" s="35"/>
      <c r="F229" s="36" t="s">
        <v>26</v>
      </c>
      <c r="G229" s="43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</row>
    <row r="230" spans="2:27" x14ac:dyDescent="0.2">
      <c r="B230" s="34" t="s">
        <v>105</v>
      </c>
      <c r="C230" s="34"/>
      <c r="D230" s="35"/>
      <c r="E230" s="35"/>
      <c r="F230" s="36" t="s">
        <v>26</v>
      </c>
      <c r="G230" s="43"/>
      <c r="H230" s="90" t="s">
        <v>190</v>
      </c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2:27" x14ac:dyDescent="0.2">
      <c r="B231" s="34" t="s">
        <v>106</v>
      </c>
      <c r="C231" s="34"/>
      <c r="D231" s="35"/>
      <c r="E231" s="35"/>
      <c r="F231" s="36" t="s">
        <v>26</v>
      </c>
      <c r="G231" s="43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</row>
    <row r="232" spans="2:27" x14ac:dyDescent="0.2">
      <c r="B232" s="34" t="s">
        <v>119</v>
      </c>
      <c r="C232" s="34"/>
      <c r="D232" s="35"/>
      <c r="E232" s="35"/>
      <c r="F232" s="36" t="s">
        <v>26</v>
      </c>
      <c r="G232" s="43"/>
      <c r="H232" s="90" t="s">
        <v>190</v>
      </c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2:27" x14ac:dyDescent="0.2">
      <c r="B233" s="34" t="s">
        <v>120</v>
      </c>
      <c r="C233" s="34"/>
      <c r="D233" s="35"/>
      <c r="E233" s="35"/>
      <c r="F233" s="36" t="s">
        <v>26</v>
      </c>
      <c r="G233" s="43"/>
      <c r="H233" s="90" t="s">
        <v>190</v>
      </c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2:27" x14ac:dyDescent="0.2">
      <c r="B234" s="131" t="s">
        <v>161</v>
      </c>
      <c r="C234" s="34"/>
      <c r="D234" s="35"/>
      <c r="E234" s="35"/>
      <c r="F234" s="36" t="s">
        <v>26</v>
      </c>
      <c r="G234" s="43"/>
      <c r="H234" s="90" t="s">
        <v>190</v>
      </c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6" spans="2:27" ht="15" x14ac:dyDescent="0.25">
      <c r="B236" s="29" t="s">
        <v>52</v>
      </c>
      <c r="C236" s="29"/>
      <c r="D236" s="140"/>
      <c r="E236" s="140"/>
      <c r="F236" s="30"/>
      <c r="G236" s="42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</row>
    <row r="237" spans="2:27" ht="15" x14ac:dyDescent="0.25">
      <c r="B237" s="31" t="s">
        <v>25</v>
      </c>
      <c r="C237" s="31"/>
      <c r="D237" s="31"/>
      <c r="E237" s="31"/>
      <c r="F237" s="32" t="s">
        <v>17</v>
      </c>
      <c r="G237" s="33" t="s">
        <v>44</v>
      </c>
      <c r="H237" s="33">
        <v>2023</v>
      </c>
      <c r="I237" s="33">
        <v>2024</v>
      </c>
      <c r="J237" s="33">
        <v>2025</v>
      </c>
      <c r="K237" s="33">
        <v>2026</v>
      </c>
      <c r="L237" s="33">
        <v>2027</v>
      </c>
      <c r="M237" s="33">
        <v>2028</v>
      </c>
      <c r="N237" s="33">
        <v>2029</v>
      </c>
      <c r="O237" s="33">
        <v>2030</v>
      </c>
      <c r="P237" s="33">
        <v>2031</v>
      </c>
      <c r="Q237" s="33">
        <v>2032</v>
      </c>
      <c r="R237" s="33">
        <v>2033</v>
      </c>
      <c r="S237" s="33">
        <v>2034</v>
      </c>
      <c r="T237" s="33">
        <v>2035</v>
      </c>
      <c r="U237" s="33">
        <v>2036</v>
      </c>
      <c r="V237" s="33">
        <v>2037</v>
      </c>
      <c r="W237" s="33">
        <v>2038</v>
      </c>
      <c r="X237" s="33">
        <v>2039</v>
      </c>
      <c r="Y237" s="33">
        <v>2040</v>
      </c>
      <c r="Z237" s="33">
        <v>2041</v>
      </c>
      <c r="AA237" s="33">
        <v>2042</v>
      </c>
    </row>
    <row r="238" spans="2:27" x14ac:dyDescent="0.2">
      <c r="B238" s="34" t="s">
        <v>98</v>
      </c>
      <c r="C238" s="34"/>
      <c r="D238" s="35"/>
      <c r="E238" s="35"/>
      <c r="F238" s="36" t="s">
        <v>26</v>
      </c>
      <c r="G238" s="43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</row>
    <row r="239" spans="2:27" x14ac:dyDescent="0.2">
      <c r="B239" s="34" t="s">
        <v>99</v>
      </c>
      <c r="C239" s="34"/>
      <c r="D239" s="35"/>
      <c r="E239" s="35"/>
      <c r="F239" s="36" t="s">
        <v>26</v>
      </c>
      <c r="G239" s="43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</row>
    <row r="240" spans="2:27" x14ac:dyDescent="0.2">
      <c r="B240" s="34" t="s">
        <v>100</v>
      </c>
      <c r="C240" s="34"/>
      <c r="D240" s="35"/>
      <c r="E240" s="35"/>
      <c r="F240" s="36" t="s">
        <v>26</v>
      </c>
      <c r="G240" s="43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</row>
    <row r="241" spans="1:27" x14ac:dyDescent="0.2">
      <c r="B241" s="34" t="s">
        <v>101</v>
      </c>
      <c r="C241" s="34"/>
      <c r="D241" s="35"/>
      <c r="E241" s="35"/>
      <c r="F241" s="36" t="s">
        <v>26</v>
      </c>
      <c r="G241" s="43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</row>
    <row r="242" spans="1:27" x14ac:dyDescent="0.2">
      <c r="B242" s="34" t="s">
        <v>102</v>
      </c>
      <c r="C242" s="34"/>
      <c r="D242" s="35"/>
      <c r="E242" s="35"/>
      <c r="F242" s="36" t="s">
        <v>26</v>
      </c>
      <c r="G242" s="43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</row>
    <row r="243" spans="1:27" x14ac:dyDescent="0.2">
      <c r="B243" s="34" t="s">
        <v>103</v>
      </c>
      <c r="C243" s="34"/>
      <c r="D243" s="35"/>
      <c r="E243" s="35"/>
      <c r="F243" s="36" t="s">
        <v>26</v>
      </c>
      <c r="G243" s="43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</row>
    <row r="244" spans="1:27" x14ac:dyDescent="0.2">
      <c r="B244" s="34" t="s">
        <v>104</v>
      </c>
      <c r="C244" s="34"/>
      <c r="D244" s="35"/>
      <c r="E244" s="35"/>
      <c r="F244" s="36" t="s">
        <v>26</v>
      </c>
      <c r="G244" s="43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</row>
    <row r="245" spans="1:27" x14ac:dyDescent="0.2">
      <c r="B245" s="34" t="s">
        <v>105</v>
      </c>
      <c r="C245" s="34"/>
      <c r="D245" s="35"/>
      <c r="E245" s="35"/>
      <c r="F245" s="36" t="s">
        <v>26</v>
      </c>
      <c r="G245" s="43"/>
      <c r="H245" s="90" t="s">
        <v>190</v>
      </c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x14ac:dyDescent="0.2">
      <c r="B246" s="34" t="s">
        <v>106</v>
      </c>
      <c r="C246" s="34"/>
      <c r="D246" s="35"/>
      <c r="E246" s="35"/>
      <c r="F246" s="36" t="s">
        <v>26</v>
      </c>
      <c r="G246" s="43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</row>
    <row r="247" spans="1:27" x14ac:dyDescent="0.2">
      <c r="B247" s="34" t="s">
        <v>119</v>
      </c>
      <c r="C247" s="34"/>
      <c r="D247" s="35"/>
      <c r="E247" s="35"/>
      <c r="F247" s="36" t="s">
        <v>26</v>
      </c>
      <c r="G247" s="43"/>
      <c r="H247" s="90" t="s">
        <v>190</v>
      </c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x14ac:dyDescent="0.2">
      <c r="B248" s="34" t="s">
        <v>120</v>
      </c>
      <c r="C248" s="34"/>
      <c r="D248" s="35"/>
      <c r="E248" s="35"/>
      <c r="F248" s="36" t="s">
        <v>26</v>
      </c>
      <c r="G248" s="43"/>
      <c r="H248" s="90" t="s">
        <v>190</v>
      </c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x14ac:dyDescent="0.2">
      <c r="B249" s="131" t="s">
        <v>161</v>
      </c>
      <c r="C249" s="34"/>
      <c r="D249" s="35"/>
      <c r="E249" s="35"/>
      <c r="F249" s="36" t="s">
        <v>26</v>
      </c>
      <c r="G249" s="43"/>
      <c r="H249" s="90" t="s">
        <v>190</v>
      </c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2" spans="1:27" ht="15" x14ac:dyDescent="0.25">
      <c r="B252" s="29" t="s">
        <v>4</v>
      </c>
      <c r="C252" s="29"/>
      <c r="D252" s="140"/>
      <c r="E252" s="140"/>
      <c r="F252" s="30"/>
      <c r="G252" s="42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</row>
    <row r="253" spans="1:27" ht="15" x14ac:dyDescent="0.25">
      <c r="B253" s="31" t="s">
        <v>25</v>
      </c>
      <c r="C253" s="31"/>
      <c r="D253" s="31"/>
      <c r="E253" s="31"/>
      <c r="F253" s="32" t="s">
        <v>17</v>
      </c>
      <c r="G253" s="33" t="s">
        <v>44</v>
      </c>
      <c r="H253" s="33">
        <v>2023</v>
      </c>
      <c r="I253" s="33">
        <v>2024</v>
      </c>
      <c r="J253" s="33">
        <v>2025</v>
      </c>
      <c r="K253" s="33">
        <v>2026</v>
      </c>
      <c r="L253" s="33">
        <v>2027</v>
      </c>
      <c r="M253" s="33">
        <v>2028</v>
      </c>
      <c r="N253" s="33">
        <v>2029</v>
      </c>
      <c r="O253" s="33">
        <v>2030</v>
      </c>
      <c r="P253" s="33">
        <v>2031</v>
      </c>
      <c r="Q253" s="33">
        <v>2032</v>
      </c>
      <c r="R253" s="33">
        <v>2033</v>
      </c>
      <c r="S253" s="33">
        <v>2034</v>
      </c>
      <c r="T253" s="33">
        <v>2035</v>
      </c>
      <c r="U253" s="33">
        <v>2036</v>
      </c>
      <c r="V253" s="33">
        <v>2037</v>
      </c>
      <c r="W253" s="33">
        <v>2038</v>
      </c>
      <c r="X253" s="33">
        <v>2039</v>
      </c>
      <c r="Y253" s="33">
        <v>2040</v>
      </c>
      <c r="Z253" s="33">
        <v>2041</v>
      </c>
      <c r="AA253" s="33">
        <v>2042</v>
      </c>
    </row>
    <row r="254" spans="1:27" x14ac:dyDescent="0.2">
      <c r="A254" s="61"/>
      <c r="B254" s="34" t="s">
        <v>98</v>
      </c>
      <c r="C254" s="34"/>
      <c r="D254" s="35"/>
      <c r="E254" s="35"/>
      <c r="F254" s="36" t="s">
        <v>26</v>
      </c>
      <c r="G254" s="43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</row>
    <row r="255" spans="1:27" x14ac:dyDescent="0.2">
      <c r="A255" s="61"/>
      <c r="B255" s="34" t="s">
        <v>99</v>
      </c>
      <c r="C255" s="34"/>
      <c r="D255" s="35"/>
      <c r="E255" s="35"/>
      <c r="F255" s="36" t="s">
        <v>26</v>
      </c>
      <c r="G255" s="43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</row>
    <row r="256" spans="1:27" x14ac:dyDescent="0.2">
      <c r="A256" s="61"/>
      <c r="B256" s="34" t="s">
        <v>100</v>
      </c>
      <c r="C256" s="34"/>
      <c r="D256" s="35"/>
      <c r="E256" s="35"/>
      <c r="F256" s="36" t="s">
        <v>26</v>
      </c>
      <c r="G256" s="43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</row>
    <row r="257" spans="1:27" x14ac:dyDescent="0.2">
      <c r="A257" s="61"/>
      <c r="B257" s="34" t="s">
        <v>101</v>
      </c>
      <c r="C257" s="34"/>
      <c r="D257" s="35"/>
      <c r="E257" s="35"/>
      <c r="F257" s="36" t="s">
        <v>26</v>
      </c>
      <c r="G257" s="43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</row>
    <row r="258" spans="1:27" x14ac:dyDescent="0.2">
      <c r="A258" s="61"/>
      <c r="B258" s="34" t="s">
        <v>102</v>
      </c>
      <c r="C258" s="34"/>
      <c r="D258" s="35"/>
      <c r="E258" s="35"/>
      <c r="F258" s="36" t="s">
        <v>26</v>
      </c>
      <c r="G258" s="43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</row>
    <row r="259" spans="1:27" x14ac:dyDescent="0.2">
      <c r="A259" s="61"/>
      <c r="B259" s="34" t="s">
        <v>103</v>
      </c>
      <c r="C259" s="34"/>
      <c r="D259" s="35"/>
      <c r="E259" s="35"/>
      <c r="F259" s="36" t="s">
        <v>26</v>
      </c>
      <c r="G259" s="43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</row>
    <row r="260" spans="1:27" x14ac:dyDescent="0.2">
      <c r="A260" s="61"/>
      <c r="B260" s="34" t="s">
        <v>104</v>
      </c>
      <c r="C260" s="34"/>
      <c r="D260" s="35"/>
      <c r="E260" s="35"/>
      <c r="F260" s="36" t="s">
        <v>26</v>
      </c>
      <c r="G260" s="43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</row>
    <row r="261" spans="1:27" x14ac:dyDescent="0.2">
      <c r="A261" s="61"/>
      <c r="B261" s="34" t="s">
        <v>105</v>
      </c>
      <c r="C261" s="34"/>
      <c r="D261" s="35"/>
      <c r="E261" s="35"/>
      <c r="F261" s="36" t="s">
        <v>26</v>
      </c>
      <c r="G261" s="43"/>
      <c r="H261" s="90" t="s">
        <v>190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x14ac:dyDescent="0.2">
      <c r="A262" s="61"/>
      <c r="B262" s="34" t="s">
        <v>106</v>
      </c>
      <c r="C262" s="34"/>
      <c r="D262" s="35"/>
      <c r="E262" s="35"/>
      <c r="F262" s="36" t="s">
        <v>26</v>
      </c>
      <c r="G262" s="43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</row>
    <row r="263" spans="1:27" x14ac:dyDescent="0.2">
      <c r="A263" s="61"/>
      <c r="B263" s="34" t="s">
        <v>119</v>
      </c>
      <c r="C263" s="34"/>
      <c r="D263" s="35"/>
      <c r="E263" s="35"/>
      <c r="F263" s="36" t="s">
        <v>26</v>
      </c>
      <c r="G263" s="43"/>
      <c r="H263" s="90" t="s">
        <v>190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x14ac:dyDescent="0.2">
      <c r="A264" s="61"/>
      <c r="B264" s="34" t="s">
        <v>120</v>
      </c>
      <c r="C264" s="34"/>
      <c r="D264" s="35"/>
      <c r="E264" s="35"/>
      <c r="F264" s="36" t="s">
        <v>26</v>
      </c>
      <c r="G264" s="43"/>
      <c r="H264" s="90" t="s">
        <v>190</v>
      </c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x14ac:dyDescent="0.2">
      <c r="A265" s="61"/>
      <c r="B265" s="131" t="s">
        <v>161</v>
      </c>
      <c r="C265" s="34"/>
      <c r="D265" s="35"/>
      <c r="E265" s="35"/>
      <c r="F265" s="36" t="s">
        <v>26</v>
      </c>
      <c r="G265" s="43"/>
      <c r="H265" s="90" t="s">
        <v>190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7" spans="1:27" ht="15" x14ac:dyDescent="0.25">
      <c r="B267" s="29" t="s">
        <v>5</v>
      </c>
      <c r="C267" s="29"/>
      <c r="D267" s="140"/>
      <c r="E267" s="140"/>
      <c r="F267" s="30"/>
      <c r="G267" s="42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</row>
    <row r="268" spans="1:27" ht="15" x14ac:dyDescent="0.25">
      <c r="B268" s="31" t="s">
        <v>25</v>
      </c>
      <c r="C268" s="31"/>
      <c r="D268" s="31"/>
      <c r="E268" s="31"/>
      <c r="F268" s="32" t="s">
        <v>17</v>
      </c>
      <c r="G268" s="33" t="s">
        <v>44</v>
      </c>
      <c r="H268" s="33">
        <v>2023</v>
      </c>
      <c r="I268" s="33">
        <v>2024</v>
      </c>
      <c r="J268" s="33">
        <v>2025</v>
      </c>
      <c r="K268" s="33">
        <v>2026</v>
      </c>
      <c r="L268" s="33">
        <v>2027</v>
      </c>
      <c r="M268" s="33">
        <v>2028</v>
      </c>
      <c r="N268" s="33">
        <v>2029</v>
      </c>
      <c r="O268" s="33">
        <v>2030</v>
      </c>
      <c r="P268" s="33">
        <v>2031</v>
      </c>
      <c r="Q268" s="33">
        <v>2032</v>
      </c>
      <c r="R268" s="33">
        <v>2033</v>
      </c>
      <c r="S268" s="33">
        <v>2034</v>
      </c>
      <c r="T268" s="33">
        <v>2035</v>
      </c>
      <c r="U268" s="33">
        <v>2036</v>
      </c>
      <c r="V268" s="33">
        <v>2037</v>
      </c>
      <c r="W268" s="33">
        <v>2038</v>
      </c>
      <c r="X268" s="33">
        <v>2039</v>
      </c>
      <c r="Y268" s="33">
        <v>2040</v>
      </c>
      <c r="Z268" s="33">
        <v>2041</v>
      </c>
      <c r="AA268" s="33">
        <v>2042</v>
      </c>
    </row>
    <row r="269" spans="1:27" x14ac:dyDescent="0.2">
      <c r="B269" s="34" t="s">
        <v>98</v>
      </c>
      <c r="C269" s="34"/>
      <c r="D269" s="35"/>
      <c r="E269" s="35"/>
      <c r="F269" s="36" t="s">
        <v>26</v>
      </c>
      <c r="G269" s="43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</row>
    <row r="270" spans="1:27" x14ac:dyDescent="0.2">
      <c r="B270" s="34" t="s">
        <v>99</v>
      </c>
      <c r="C270" s="34"/>
      <c r="D270" s="35"/>
      <c r="E270" s="35"/>
      <c r="F270" s="36" t="s">
        <v>26</v>
      </c>
      <c r="G270" s="43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</row>
    <row r="271" spans="1:27" x14ac:dyDescent="0.2">
      <c r="B271" s="34" t="s">
        <v>100</v>
      </c>
      <c r="C271" s="34"/>
      <c r="D271" s="35"/>
      <c r="E271" s="35"/>
      <c r="F271" s="36" t="s">
        <v>26</v>
      </c>
      <c r="G271" s="43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</row>
    <row r="272" spans="1:27" x14ac:dyDescent="0.2">
      <c r="B272" s="34" t="s">
        <v>101</v>
      </c>
      <c r="C272" s="34"/>
      <c r="D272" s="35"/>
      <c r="E272" s="35"/>
      <c r="F272" s="36" t="s">
        <v>26</v>
      </c>
      <c r="G272" s="43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</row>
    <row r="273" spans="2:27" x14ac:dyDescent="0.2">
      <c r="B273" s="34" t="s">
        <v>102</v>
      </c>
      <c r="C273" s="34"/>
      <c r="D273" s="35"/>
      <c r="E273" s="35"/>
      <c r="F273" s="36" t="s">
        <v>26</v>
      </c>
      <c r="G273" s="43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</row>
    <row r="274" spans="2:27" x14ac:dyDescent="0.2">
      <c r="B274" s="34" t="s">
        <v>103</v>
      </c>
      <c r="C274" s="34"/>
      <c r="D274" s="35"/>
      <c r="E274" s="35"/>
      <c r="F274" s="36" t="s">
        <v>26</v>
      </c>
      <c r="G274" s="43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</row>
    <row r="275" spans="2:27" x14ac:dyDescent="0.2">
      <c r="B275" s="34" t="s">
        <v>104</v>
      </c>
      <c r="C275" s="34"/>
      <c r="D275" s="35"/>
      <c r="E275" s="35"/>
      <c r="F275" s="36" t="s">
        <v>26</v>
      </c>
      <c r="G275" s="43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</row>
    <row r="276" spans="2:27" x14ac:dyDescent="0.2">
      <c r="B276" s="34" t="s">
        <v>105</v>
      </c>
      <c r="C276" s="34"/>
      <c r="D276" s="35"/>
      <c r="E276" s="35"/>
      <c r="F276" s="36" t="s">
        <v>26</v>
      </c>
      <c r="G276" s="43"/>
      <c r="H276" s="90" t="s">
        <v>190</v>
      </c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2:27" x14ac:dyDescent="0.2">
      <c r="B277" s="34" t="s">
        <v>106</v>
      </c>
      <c r="C277" s="34"/>
      <c r="D277" s="35"/>
      <c r="E277" s="35"/>
      <c r="F277" s="36" t="s">
        <v>26</v>
      </c>
      <c r="G277" s="43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</row>
    <row r="278" spans="2:27" x14ac:dyDescent="0.2">
      <c r="B278" s="34" t="s">
        <v>119</v>
      </c>
      <c r="C278" s="34"/>
      <c r="D278" s="35"/>
      <c r="E278" s="35"/>
      <c r="F278" s="36" t="s">
        <v>26</v>
      </c>
      <c r="G278" s="43"/>
      <c r="H278" s="90" t="s">
        <v>190</v>
      </c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2:27" x14ac:dyDescent="0.2">
      <c r="B279" s="34" t="s">
        <v>120</v>
      </c>
      <c r="C279" s="34"/>
      <c r="D279" s="35"/>
      <c r="E279" s="35"/>
      <c r="F279" s="36" t="s">
        <v>26</v>
      </c>
      <c r="G279" s="43"/>
      <c r="H279" s="90" t="s">
        <v>190</v>
      </c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2:27" x14ac:dyDescent="0.2">
      <c r="B280" s="131" t="s">
        <v>161</v>
      </c>
      <c r="C280" s="34"/>
      <c r="D280" s="35"/>
      <c r="E280" s="35"/>
      <c r="F280" s="36" t="s">
        <v>26</v>
      </c>
      <c r="G280" s="43"/>
      <c r="H280" s="90" t="s">
        <v>190</v>
      </c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2" spans="2:27" ht="15" x14ac:dyDescent="0.25">
      <c r="B282" s="29" t="s">
        <v>150</v>
      </c>
      <c r="C282" s="29"/>
      <c r="D282" s="140"/>
      <c r="E282" s="140"/>
      <c r="F282" s="30"/>
      <c r="G282" s="42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</row>
    <row r="283" spans="2:27" ht="15" x14ac:dyDescent="0.25">
      <c r="B283" s="31" t="s">
        <v>25</v>
      </c>
      <c r="C283" s="31"/>
      <c r="D283" s="31"/>
      <c r="E283" s="31"/>
      <c r="F283" s="32" t="s">
        <v>17</v>
      </c>
      <c r="G283" s="33" t="s">
        <v>44</v>
      </c>
      <c r="H283" s="33">
        <v>2023</v>
      </c>
      <c r="I283" s="33">
        <v>2024</v>
      </c>
      <c r="J283" s="33">
        <v>2025</v>
      </c>
      <c r="K283" s="33">
        <v>2026</v>
      </c>
      <c r="L283" s="33">
        <v>2027</v>
      </c>
      <c r="M283" s="33">
        <v>2028</v>
      </c>
      <c r="N283" s="33">
        <v>2029</v>
      </c>
      <c r="O283" s="33">
        <v>2030</v>
      </c>
      <c r="P283" s="33">
        <v>2031</v>
      </c>
      <c r="Q283" s="33">
        <v>2032</v>
      </c>
      <c r="R283" s="33">
        <v>2033</v>
      </c>
      <c r="S283" s="33">
        <v>2034</v>
      </c>
      <c r="T283" s="33">
        <v>2035</v>
      </c>
      <c r="U283" s="33">
        <v>2036</v>
      </c>
      <c r="V283" s="33">
        <v>2037</v>
      </c>
      <c r="W283" s="33">
        <v>2038</v>
      </c>
      <c r="X283" s="33">
        <v>2039</v>
      </c>
      <c r="Y283" s="33">
        <v>2040</v>
      </c>
      <c r="Z283" s="33">
        <v>2041</v>
      </c>
      <c r="AA283" s="33">
        <v>2042</v>
      </c>
    </row>
    <row r="284" spans="2:27" x14ac:dyDescent="0.2">
      <c r="B284" s="34" t="s">
        <v>98</v>
      </c>
      <c r="C284" s="34"/>
      <c r="D284" s="35"/>
      <c r="E284" s="35"/>
      <c r="F284" s="36" t="s">
        <v>26</v>
      </c>
      <c r="G284" s="43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</row>
    <row r="285" spans="2:27" x14ac:dyDescent="0.2">
      <c r="B285" s="34" t="s">
        <v>99</v>
      </c>
      <c r="C285" s="34"/>
      <c r="D285" s="35"/>
      <c r="E285" s="35"/>
      <c r="F285" s="36" t="s">
        <v>26</v>
      </c>
      <c r="G285" s="43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</row>
    <row r="286" spans="2:27" x14ac:dyDescent="0.2">
      <c r="B286" s="34" t="s">
        <v>100</v>
      </c>
      <c r="C286" s="34"/>
      <c r="D286" s="35"/>
      <c r="E286" s="35"/>
      <c r="F286" s="36" t="s">
        <v>26</v>
      </c>
      <c r="G286" s="43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</row>
    <row r="287" spans="2:27" x14ac:dyDescent="0.2">
      <c r="B287" s="34" t="s">
        <v>101</v>
      </c>
      <c r="C287" s="34"/>
      <c r="D287" s="35"/>
      <c r="E287" s="35"/>
      <c r="F287" s="36" t="s">
        <v>26</v>
      </c>
      <c r="G287" s="43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</row>
    <row r="288" spans="2:27" x14ac:dyDescent="0.2">
      <c r="B288" s="34" t="s">
        <v>102</v>
      </c>
      <c r="C288" s="34"/>
      <c r="D288" s="35"/>
      <c r="E288" s="35"/>
      <c r="F288" s="36" t="s">
        <v>26</v>
      </c>
      <c r="G288" s="43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</row>
    <row r="289" spans="2:27" x14ac:dyDescent="0.2">
      <c r="B289" s="34" t="s">
        <v>103</v>
      </c>
      <c r="C289" s="34"/>
      <c r="D289" s="35"/>
      <c r="E289" s="35"/>
      <c r="F289" s="36" t="s">
        <v>26</v>
      </c>
      <c r="G289" s="43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</row>
    <row r="290" spans="2:27" x14ac:dyDescent="0.2">
      <c r="B290" s="34" t="s">
        <v>104</v>
      </c>
      <c r="C290" s="34"/>
      <c r="D290" s="35"/>
      <c r="E290" s="35"/>
      <c r="F290" s="36" t="s">
        <v>26</v>
      </c>
      <c r="G290" s="43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</row>
    <row r="291" spans="2:27" x14ac:dyDescent="0.2">
      <c r="B291" s="34" t="s">
        <v>105</v>
      </c>
      <c r="C291" s="34"/>
      <c r="D291" s="35"/>
      <c r="E291" s="35"/>
      <c r="F291" s="36" t="s">
        <v>26</v>
      </c>
      <c r="G291" s="43"/>
      <c r="H291" s="90" t="s">
        <v>190</v>
      </c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2:27" x14ac:dyDescent="0.2">
      <c r="B292" s="34" t="s">
        <v>106</v>
      </c>
      <c r="C292" s="34"/>
      <c r="D292" s="35"/>
      <c r="E292" s="35"/>
      <c r="F292" s="36" t="s">
        <v>26</v>
      </c>
      <c r="G292" s="43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</row>
    <row r="293" spans="2:27" x14ac:dyDescent="0.2">
      <c r="B293" s="34" t="s">
        <v>119</v>
      </c>
      <c r="C293" s="34"/>
      <c r="D293" s="35"/>
      <c r="E293" s="35"/>
      <c r="F293" s="36" t="s">
        <v>26</v>
      </c>
      <c r="G293" s="43"/>
      <c r="H293" s="90" t="s">
        <v>190</v>
      </c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2:27" x14ac:dyDescent="0.2">
      <c r="B294" s="34" t="s">
        <v>120</v>
      </c>
      <c r="C294" s="34"/>
      <c r="D294" s="35"/>
      <c r="E294" s="35"/>
      <c r="F294" s="36" t="s">
        <v>26</v>
      </c>
      <c r="G294" s="43"/>
      <c r="H294" s="90" t="s">
        <v>190</v>
      </c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2:27" x14ac:dyDescent="0.2">
      <c r="B295" s="131" t="s">
        <v>161</v>
      </c>
      <c r="C295" s="34"/>
      <c r="D295" s="35"/>
      <c r="E295" s="35"/>
      <c r="F295" s="36" t="s">
        <v>26</v>
      </c>
      <c r="G295" s="43"/>
      <c r="H295" s="90" t="s">
        <v>190</v>
      </c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7" spans="2:27" ht="15" x14ac:dyDescent="0.25">
      <c r="B297" s="29" t="s">
        <v>149</v>
      </c>
      <c r="C297" s="29"/>
      <c r="D297" s="140"/>
      <c r="E297" s="140"/>
      <c r="F297" s="30"/>
      <c r="G297" s="42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</row>
    <row r="298" spans="2:27" ht="15" x14ac:dyDescent="0.25">
      <c r="B298" s="31" t="s">
        <v>25</v>
      </c>
      <c r="C298" s="31"/>
      <c r="D298" s="31"/>
      <c r="E298" s="31"/>
      <c r="F298" s="32" t="s">
        <v>17</v>
      </c>
      <c r="G298" s="33" t="s">
        <v>44</v>
      </c>
      <c r="H298" s="33">
        <v>2023</v>
      </c>
      <c r="I298" s="33">
        <v>2024</v>
      </c>
      <c r="J298" s="33">
        <v>2025</v>
      </c>
      <c r="K298" s="33">
        <v>2026</v>
      </c>
      <c r="L298" s="33">
        <v>2027</v>
      </c>
      <c r="M298" s="33">
        <v>2028</v>
      </c>
      <c r="N298" s="33">
        <v>2029</v>
      </c>
      <c r="O298" s="33">
        <v>2030</v>
      </c>
      <c r="P298" s="33">
        <v>2031</v>
      </c>
      <c r="Q298" s="33">
        <v>2032</v>
      </c>
      <c r="R298" s="33">
        <v>2033</v>
      </c>
      <c r="S298" s="33">
        <v>2034</v>
      </c>
      <c r="T298" s="33">
        <v>2035</v>
      </c>
      <c r="U298" s="33">
        <v>2036</v>
      </c>
      <c r="V298" s="33">
        <v>2037</v>
      </c>
      <c r="W298" s="33">
        <v>2038</v>
      </c>
      <c r="X298" s="33">
        <v>2039</v>
      </c>
      <c r="Y298" s="33">
        <v>2040</v>
      </c>
      <c r="Z298" s="33">
        <v>2041</v>
      </c>
      <c r="AA298" s="33">
        <v>2042</v>
      </c>
    </row>
    <row r="299" spans="2:27" x14ac:dyDescent="0.2">
      <c r="B299" s="34" t="s">
        <v>98</v>
      </c>
      <c r="C299" s="34"/>
      <c r="D299" s="35"/>
      <c r="E299" s="35"/>
      <c r="F299" s="36" t="s">
        <v>26</v>
      </c>
      <c r="G299" s="43">
        <v>87932829.974744871</v>
      </c>
      <c r="H299" s="37">
        <v>0</v>
      </c>
      <c r="I299" s="37">
        <v>0</v>
      </c>
      <c r="J299" s="37">
        <v>0</v>
      </c>
      <c r="K299" s="37">
        <v>18935997.515289076</v>
      </c>
      <c r="L299" s="37">
        <v>33999468.675631687</v>
      </c>
      <c r="M299" s="37">
        <v>35049645.314261235</v>
      </c>
      <c r="N299" s="37">
        <v>35213735.4140471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</row>
    <row r="300" spans="2:27" x14ac:dyDescent="0.2">
      <c r="B300" s="34" t="s">
        <v>99</v>
      </c>
      <c r="C300" s="34"/>
      <c r="D300" s="35"/>
      <c r="E300" s="35"/>
      <c r="F300" s="36" t="s">
        <v>26</v>
      </c>
      <c r="G300" s="43">
        <v>87932829.974744871</v>
      </c>
      <c r="H300" s="37">
        <v>0</v>
      </c>
      <c r="I300" s="37">
        <v>0</v>
      </c>
      <c r="J300" s="37">
        <v>0</v>
      </c>
      <c r="K300" s="37">
        <v>18935997.515289076</v>
      </c>
      <c r="L300" s="37">
        <v>33999468.675631687</v>
      </c>
      <c r="M300" s="37">
        <v>35049645.314261235</v>
      </c>
      <c r="N300" s="37">
        <v>35213735.4140471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</row>
    <row r="301" spans="2:27" x14ac:dyDescent="0.2">
      <c r="B301" s="34" t="s">
        <v>100</v>
      </c>
      <c r="C301" s="34"/>
      <c r="D301" s="35"/>
      <c r="E301" s="35"/>
      <c r="F301" s="36" t="s">
        <v>26</v>
      </c>
      <c r="G301" s="43">
        <v>42293588.653050639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27960953.003511772</v>
      </c>
      <c r="N301" s="37">
        <v>35213735.4140471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</row>
    <row r="302" spans="2:27" x14ac:dyDescent="0.2">
      <c r="B302" s="34" t="s">
        <v>101</v>
      </c>
      <c r="C302" s="34"/>
      <c r="D302" s="35"/>
      <c r="E302" s="35"/>
      <c r="F302" s="36" t="s">
        <v>26</v>
      </c>
      <c r="G302" s="43">
        <v>37378758.507022016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20905078.712719481</v>
      </c>
      <c r="N302" s="37">
        <v>35213735.4140471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</row>
    <row r="303" spans="2:27" x14ac:dyDescent="0.2">
      <c r="B303" s="34" t="s">
        <v>102</v>
      </c>
      <c r="C303" s="34"/>
      <c r="D303" s="35"/>
      <c r="E303" s="35"/>
      <c r="F303" s="36" t="s">
        <v>26</v>
      </c>
      <c r="G303" s="43">
        <v>42293588.653050639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27960953.003511772</v>
      </c>
      <c r="N303" s="37">
        <v>35213735.4140471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</row>
    <row r="304" spans="2:27" x14ac:dyDescent="0.2">
      <c r="B304" s="34" t="s">
        <v>103</v>
      </c>
      <c r="C304" s="34"/>
      <c r="D304" s="35"/>
      <c r="E304" s="35"/>
      <c r="F304" s="36" t="s">
        <v>26</v>
      </c>
      <c r="G304" s="43">
        <v>42293588.653050639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27960953.003511772</v>
      </c>
      <c r="N304" s="37">
        <v>35213735.4140471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</row>
    <row r="305" spans="2:27" x14ac:dyDescent="0.2">
      <c r="B305" s="34" t="s">
        <v>104</v>
      </c>
      <c r="C305" s="34"/>
      <c r="D305" s="35"/>
      <c r="E305" s="35"/>
      <c r="F305" s="36" t="s">
        <v>26</v>
      </c>
      <c r="G305" s="43">
        <v>81460613.02619341</v>
      </c>
      <c r="H305" s="37">
        <v>0</v>
      </c>
      <c r="I305" s="37">
        <v>0</v>
      </c>
      <c r="J305" s="37">
        <v>0</v>
      </c>
      <c r="K305" s="37">
        <v>10895582.625781583</v>
      </c>
      <c r="L305" s="37">
        <v>33999468.675631687</v>
      </c>
      <c r="M305" s="37">
        <v>35049645.314261235</v>
      </c>
      <c r="N305" s="37">
        <v>35213735.4140471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</row>
    <row r="306" spans="2:27" x14ac:dyDescent="0.2">
      <c r="B306" s="34" t="s">
        <v>105</v>
      </c>
      <c r="C306" s="34"/>
      <c r="D306" s="35"/>
      <c r="E306" s="35"/>
      <c r="F306" s="36" t="s">
        <v>26</v>
      </c>
      <c r="G306" s="43"/>
      <c r="H306" s="90" t="s">
        <v>190</v>
      </c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2:27" x14ac:dyDescent="0.2">
      <c r="B307" s="34" t="s">
        <v>106</v>
      </c>
      <c r="C307" s="34"/>
      <c r="D307" s="35"/>
      <c r="E307" s="35"/>
      <c r="F307" s="36" t="s">
        <v>26</v>
      </c>
      <c r="G307" s="43">
        <v>81460613.02619341</v>
      </c>
      <c r="H307" s="37">
        <v>0</v>
      </c>
      <c r="I307" s="37">
        <v>0</v>
      </c>
      <c r="J307" s="37">
        <v>0</v>
      </c>
      <c r="K307" s="37">
        <v>10895582.625781583</v>
      </c>
      <c r="L307" s="37">
        <v>33999468.675631687</v>
      </c>
      <c r="M307" s="37">
        <v>35049645.314261235</v>
      </c>
      <c r="N307" s="37">
        <v>35213735.4140471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</row>
    <row r="308" spans="2:27" x14ac:dyDescent="0.2">
      <c r="B308" s="34" t="s">
        <v>119</v>
      </c>
      <c r="C308" s="34"/>
      <c r="D308" s="35"/>
      <c r="E308" s="35"/>
      <c r="F308" s="36" t="s">
        <v>26</v>
      </c>
      <c r="G308" s="43"/>
      <c r="H308" s="90" t="s">
        <v>190</v>
      </c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2:27" x14ac:dyDescent="0.2">
      <c r="B309" s="34" t="s">
        <v>120</v>
      </c>
      <c r="C309" s="34"/>
      <c r="D309" s="35"/>
      <c r="E309" s="35"/>
      <c r="F309" s="36" t="s">
        <v>26</v>
      </c>
      <c r="G309" s="43"/>
      <c r="H309" s="90" t="s">
        <v>190</v>
      </c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2:27" x14ac:dyDescent="0.2">
      <c r="B310" s="131" t="s">
        <v>161</v>
      </c>
      <c r="C310" s="34"/>
      <c r="D310" s="35"/>
      <c r="E310" s="35"/>
      <c r="F310" s="36" t="s">
        <v>26</v>
      </c>
      <c r="G310" s="43"/>
      <c r="H310" s="90" t="s">
        <v>190</v>
      </c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2" spans="2:27" ht="15" x14ac:dyDescent="0.25">
      <c r="B312" s="29" t="s">
        <v>6</v>
      </c>
      <c r="C312" s="29"/>
      <c r="D312" s="140"/>
      <c r="E312" s="140"/>
      <c r="F312" s="30"/>
      <c r="G312" s="42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</row>
    <row r="313" spans="2:27" ht="15" x14ac:dyDescent="0.25">
      <c r="B313" s="31" t="s">
        <v>25</v>
      </c>
      <c r="C313" s="31"/>
      <c r="D313" s="31"/>
      <c r="E313" s="31"/>
      <c r="F313" s="32" t="s">
        <v>17</v>
      </c>
      <c r="G313" s="33" t="s">
        <v>44</v>
      </c>
      <c r="H313" s="33">
        <v>2023</v>
      </c>
      <c r="I313" s="33">
        <v>2024</v>
      </c>
      <c r="J313" s="33">
        <v>2025</v>
      </c>
      <c r="K313" s="33">
        <v>2026</v>
      </c>
      <c r="L313" s="33">
        <v>2027</v>
      </c>
      <c r="M313" s="33">
        <v>2028</v>
      </c>
      <c r="N313" s="33">
        <v>2029</v>
      </c>
      <c r="O313" s="33">
        <v>2030</v>
      </c>
      <c r="P313" s="33">
        <v>2031</v>
      </c>
      <c r="Q313" s="33">
        <v>2032</v>
      </c>
      <c r="R313" s="33">
        <v>2033</v>
      </c>
      <c r="S313" s="33">
        <v>2034</v>
      </c>
      <c r="T313" s="33">
        <v>2035</v>
      </c>
      <c r="U313" s="33">
        <v>2036</v>
      </c>
      <c r="V313" s="33">
        <v>2037</v>
      </c>
      <c r="W313" s="33">
        <v>2038</v>
      </c>
      <c r="X313" s="33">
        <v>2039</v>
      </c>
      <c r="Y313" s="33">
        <v>2040</v>
      </c>
      <c r="Z313" s="33">
        <v>2041</v>
      </c>
      <c r="AA313" s="33">
        <v>2042</v>
      </c>
    </row>
    <row r="314" spans="2:27" x14ac:dyDescent="0.2">
      <c r="B314" s="34" t="s">
        <v>98</v>
      </c>
      <c r="C314" s="34"/>
      <c r="D314" s="35"/>
      <c r="E314" s="35"/>
      <c r="F314" s="36" t="s">
        <v>26</v>
      </c>
      <c r="G314" s="43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</row>
    <row r="315" spans="2:27" x14ac:dyDescent="0.2">
      <c r="B315" s="34" t="s">
        <v>99</v>
      </c>
      <c r="C315" s="34"/>
      <c r="D315" s="35"/>
      <c r="E315" s="35"/>
      <c r="F315" s="36" t="s">
        <v>26</v>
      </c>
      <c r="G315" s="43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</row>
    <row r="316" spans="2:27" x14ac:dyDescent="0.2">
      <c r="B316" s="34" t="s">
        <v>100</v>
      </c>
      <c r="C316" s="34"/>
      <c r="D316" s="35"/>
      <c r="E316" s="35"/>
      <c r="F316" s="36" t="s">
        <v>26</v>
      </c>
      <c r="G316" s="43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</row>
    <row r="317" spans="2:27" x14ac:dyDescent="0.2">
      <c r="B317" s="34" t="s">
        <v>101</v>
      </c>
      <c r="C317" s="34"/>
      <c r="D317" s="35"/>
      <c r="E317" s="35"/>
      <c r="F317" s="36" t="s">
        <v>26</v>
      </c>
      <c r="G317" s="43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</row>
    <row r="318" spans="2:27" x14ac:dyDescent="0.2">
      <c r="B318" s="34" t="s">
        <v>102</v>
      </c>
      <c r="C318" s="34"/>
      <c r="D318" s="35"/>
      <c r="E318" s="35"/>
      <c r="F318" s="36" t="s">
        <v>26</v>
      </c>
      <c r="G318" s="43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</row>
    <row r="319" spans="2:27" x14ac:dyDescent="0.2">
      <c r="B319" s="34" t="s">
        <v>103</v>
      </c>
      <c r="C319" s="34"/>
      <c r="D319" s="35"/>
      <c r="E319" s="35"/>
      <c r="F319" s="36" t="s">
        <v>26</v>
      </c>
      <c r="G319" s="43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</row>
    <row r="320" spans="2:27" x14ac:dyDescent="0.2">
      <c r="B320" s="34" t="s">
        <v>104</v>
      </c>
      <c r="C320" s="34"/>
      <c r="D320" s="35"/>
      <c r="E320" s="35"/>
      <c r="F320" s="36" t="s">
        <v>26</v>
      </c>
      <c r="G320" s="43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</row>
    <row r="321" spans="2:27" x14ac:dyDescent="0.2">
      <c r="B321" s="34" t="s">
        <v>105</v>
      </c>
      <c r="C321" s="34"/>
      <c r="D321" s="35"/>
      <c r="E321" s="35"/>
      <c r="F321" s="36" t="s">
        <v>26</v>
      </c>
      <c r="G321" s="43"/>
      <c r="H321" s="90" t="s">
        <v>190</v>
      </c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2:27" x14ac:dyDescent="0.2">
      <c r="B322" s="34" t="s">
        <v>106</v>
      </c>
      <c r="C322" s="34"/>
      <c r="D322" s="35"/>
      <c r="E322" s="35"/>
      <c r="F322" s="36" t="s">
        <v>26</v>
      </c>
      <c r="G322" s="43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</row>
    <row r="323" spans="2:27" x14ac:dyDescent="0.2">
      <c r="B323" s="34" t="s">
        <v>119</v>
      </c>
      <c r="C323" s="34"/>
      <c r="D323" s="35"/>
      <c r="E323" s="35"/>
      <c r="F323" s="36" t="s">
        <v>26</v>
      </c>
      <c r="G323" s="43"/>
      <c r="H323" s="90" t="s">
        <v>190</v>
      </c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2:27" x14ac:dyDescent="0.2">
      <c r="B324" s="34" t="s">
        <v>120</v>
      </c>
      <c r="C324" s="34"/>
      <c r="D324" s="35"/>
      <c r="E324" s="35"/>
      <c r="F324" s="36" t="s">
        <v>26</v>
      </c>
      <c r="G324" s="43"/>
      <c r="H324" s="90" t="s">
        <v>190</v>
      </c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2:27" x14ac:dyDescent="0.2">
      <c r="B325" s="131" t="s">
        <v>161</v>
      </c>
      <c r="C325" s="34"/>
      <c r="D325" s="35"/>
      <c r="E325" s="35"/>
      <c r="F325" s="36" t="s">
        <v>26</v>
      </c>
      <c r="G325" s="43"/>
      <c r="H325" s="90" t="s">
        <v>190</v>
      </c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7" spans="2:27" ht="15" x14ac:dyDescent="0.25">
      <c r="B327" s="29" t="s">
        <v>146</v>
      </c>
      <c r="C327" s="29"/>
      <c r="D327" s="140"/>
      <c r="E327" s="140"/>
      <c r="F327" s="30"/>
      <c r="G327" s="42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</row>
    <row r="328" spans="2:27" ht="15" x14ac:dyDescent="0.25">
      <c r="B328" s="31" t="s">
        <v>25</v>
      </c>
      <c r="C328" s="31"/>
      <c r="D328" s="31"/>
      <c r="E328" s="31"/>
      <c r="F328" s="32" t="s">
        <v>17</v>
      </c>
      <c r="G328" s="33" t="s">
        <v>44</v>
      </c>
      <c r="H328" s="33">
        <v>2023</v>
      </c>
      <c r="I328" s="33">
        <v>2024</v>
      </c>
      <c r="J328" s="33">
        <v>2025</v>
      </c>
      <c r="K328" s="33">
        <v>2026</v>
      </c>
      <c r="L328" s="33">
        <v>2027</v>
      </c>
      <c r="M328" s="33">
        <v>2028</v>
      </c>
      <c r="N328" s="33">
        <v>2029</v>
      </c>
      <c r="O328" s="33">
        <v>2030</v>
      </c>
      <c r="P328" s="33">
        <v>2031</v>
      </c>
      <c r="Q328" s="33">
        <v>2032</v>
      </c>
      <c r="R328" s="33">
        <v>2033</v>
      </c>
      <c r="S328" s="33">
        <v>2034</v>
      </c>
      <c r="T328" s="33">
        <v>2035</v>
      </c>
      <c r="U328" s="33">
        <v>2036</v>
      </c>
      <c r="V328" s="33">
        <v>2037</v>
      </c>
      <c r="W328" s="33">
        <v>2038</v>
      </c>
      <c r="X328" s="33">
        <v>2039</v>
      </c>
      <c r="Y328" s="33">
        <v>2040</v>
      </c>
      <c r="Z328" s="33">
        <v>2041</v>
      </c>
      <c r="AA328" s="33">
        <v>2042</v>
      </c>
    </row>
    <row r="329" spans="2:27" x14ac:dyDescent="0.2">
      <c r="B329" s="34" t="s">
        <v>98</v>
      </c>
      <c r="C329" s="34"/>
      <c r="D329" s="35"/>
      <c r="E329" s="35"/>
      <c r="F329" s="36" t="s">
        <v>26</v>
      </c>
      <c r="G329" s="43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</row>
    <row r="330" spans="2:27" x14ac:dyDescent="0.2">
      <c r="B330" s="34" t="s">
        <v>99</v>
      </c>
      <c r="C330" s="34"/>
      <c r="D330" s="35"/>
      <c r="E330" s="35"/>
      <c r="F330" s="36" t="s">
        <v>26</v>
      </c>
      <c r="G330" s="43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</row>
    <row r="331" spans="2:27" x14ac:dyDescent="0.2">
      <c r="B331" s="34" t="s">
        <v>100</v>
      </c>
      <c r="C331" s="34"/>
      <c r="D331" s="35"/>
      <c r="E331" s="35"/>
      <c r="F331" s="36" t="s">
        <v>26</v>
      </c>
      <c r="G331" s="43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</row>
    <row r="332" spans="2:27" x14ac:dyDescent="0.2">
      <c r="B332" s="34" t="s">
        <v>101</v>
      </c>
      <c r="C332" s="34"/>
      <c r="D332" s="35"/>
      <c r="E332" s="35"/>
      <c r="F332" s="36" t="s">
        <v>26</v>
      </c>
      <c r="G332" s="43">
        <v>730267.40544306545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9925.0392253716782</v>
      </c>
      <c r="O332" s="37">
        <v>9925.0392253716782</v>
      </c>
      <c r="P332" s="37">
        <v>69475.274577601755</v>
      </c>
      <c r="Q332" s="37">
        <v>69475.274577601755</v>
      </c>
      <c r="R332" s="37">
        <v>69475.274577601755</v>
      </c>
      <c r="S332" s="37">
        <v>69475.274577601755</v>
      </c>
      <c r="T332" s="37">
        <v>69475.274577601755</v>
      </c>
      <c r="U332" s="37">
        <v>178650.70605669019</v>
      </c>
      <c r="V332" s="37">
        <v>178650.70605669019</v>
      </c>
      <c r="W332" s="37">
        <v>178650.70605669019</v>
      </c>
      <c r="X332" s="37">
        <v>178650.70605669019</v>
      </c>
      <c r="Y332" s="37">
        <v>178650.70605669019</v>
      </c>
      <c r="Z332" s="37">
        <v>466476.84359246882</v>
      </c>
      <c r="AA332" s="37">
        <v>466476.84359246882</v>
      </c>
    </row>
    <row r="333" spans="2:27" x14ac:dyDescent="0.2">
      <c r="B333" s="34" t="s">
        <v>102</v>
      </c>
      <c r="C333" s="34"/>
      <c r="D333" s="35"/>
      <c r="E333" s="35"/>
      <c r="F333" s="36" t="s">
        <v>26</v>
      </c>
      <c r="G333" s="43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</row>
    <row r="334" spans="2:27" x14ac:dyDescent="0.2">
      <c r="B334" s="34" t="s">
        <v>103</v>
      </c>
      <c r="C334" s="34"/>
      <c r="D334" s="35"/>
      <c r="E334" s="35"/>
      <c r="F334" s="36" t="s">
        <v>26</v>
      </c>
      <c r="G334" s="43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</row>
    <row r="335" spans="2:27" x14ac:dyDescent="0.2">
      <c r="B335" s="34" t="s">
        <v>104</v>
      </c>
      <c r="C335" s="34"/>
      <c r="D335" s="35"/>
      <c r="E335" s="35"/>
      <c r="F335" s="36" t="s">
        <v>26</v>
      </c>
      <c r="G335" s="43">
        <v>744612.65182192123</v>
      </c>
      <c r="H335" s="37">
        <v>0</v>
      </c>
      <c r="I335" s="37">
        <v>0</v>
      </c>
      <c r="J335" s="37">
        <v>0</v>
      </c>
      <c r="K335" s="37">
        <v>0</v>
      </c>
      <c r="L335" s="37">
        <v>9925.0392253716782</v>
      </c>
      <c r="M335" s="37">
        <v>9925.0392253716782</v>
      </c>
      <c r="N335" s="37">
        <v>9925.0392253716782</v>
      </c>
      <c r="O335" s="37">
        <v>9925.0392253716782</v>
      </c>
      <c r="P335" s="37">
        <v>69475.274577601755</v>
      </c>
      <c r="Q335" s="37">
        <v>69475.274577601755</v>
      </c>
      <c r="R335" s="37">
        <v>69475.274577601755</v>
      </c>
      <c r="S335" s="37">
        <v>69475.274577601755</v>
      </c>
      <c r="T335" s="37">
        <v>69475.274577601755</v>
      </c>
      <c r="U335" s="37">
        <v>178650.70605669019</v>
      </c>
      <c r="V335" s="37">
        <v>178650.70605669019</v>
      </c>
      <c r="W335" s="37">
        <v>178650.70605669019</v>
      </c>
      <c r="X335" s="37">
        <v>178650.70605669019</v>
      </c>
      <c r="Y335" s="37">
        <v>178650.70605669019</v>
      </c>
      <c r="Z335" s="37">
        <v>466476.84359246882</v>
      </c>
      <c r="AA335" s="37">
        <v>466476.84359246882</v>
      </c>
    </row>
    <row r="336" spans="2:27" x14ac:dyDescent="0.2">
      <c r="B336" s="34" t="s">
        <v>105</v>
      </c>
      <c r="C336" s="34"/>
      <c r="D336" s="35"/>
      <c r="E336" s="35"/>
      <c r="F336" s="36" t="s">
        <v>26</v>
      </c>
      <c r="G336" s="43"/>
      <c r="H336" s="90" t="s">
        <v>190</v>
      </c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2:27" x14ac:dyDescent="0.2">
      <c r="B337" s="34" t="s">
        <v>106</v>
      </c>
      <c r="C337" s="34"/>
      <c r="D337" s="35"/>
      <c r="E337" s="35"/>
      <c r="F337" s="36" t="s">
        <v>26</v>
      </c>
      <c r="G337" s="43">
        <v>744612.65182192123</v>
      </c>
      <c r="H337" s="37">
        <v>0</v>
      </c>
      <c r="I337" s="37">
        <v>0</v>
      </c>
      <c r="J337" s="37">
        <v>0</v>
      </c>
      <c r="K337" s="37">
        <v>0</v>
      </c>
      <c r="L337" s="37">
        <v>9925.0392253716782</v>
      </c>
      <c r="M337" s="37">
        <v>9925.0392253716782</v>
      </c>
      <c r="N337" s="37">
        <v>9925.0392253716782</v>
      </c>
      <c r="O337" s="37">
        <v>9925.0392253716782</v>
      </c>
      <c r="P337" s="37">
        <v>69475.274577601755</v>
      </c>
      <c r="Q337" s="37">
        <v>69475.274577601755</v>
      </c>
      <c r="R337" s="37">
        <v>69475.274577601755</v>
      </c>
      <c r="S337" s="37">
        <v>69475.274577601755</v>
      </c>
      <c r="T337" s="37">
        <v>69475.274577601755</v>
      </c>
      <c r="U337" s="37">
        <v>178650.70605669019</v>
      </c>
      <c r="V337" s="37">
        <v>178650.70605669019</v>
      </c>
      <c r="W337" s="37">
        <v>178650.70605669019</v>
      </c>
      <c r="X337" s="37">
        <v>178650.70605669019</v>
      </c>
      <c r="Y337" s="37">
        <v>178650.70605669019</v>
      </c>
      <c r="Z337" s="37">
        <v>466476.84359246882</v>
      </c>
      <c r="AA337" s="37">
        <v>466476.84359246882</v>
      </c>
    </row>
    <row r="338" spans="2:27" x14ac:dyDescent="0.2">
      <c r="B338" s="34" t="s">
        <v>119</v>
      </c>
      <c r="C338" s="34"/>
      <c r="D338" s="35"/>
      <c r="E338" s="35"/>
      <c r="F338" s="36" t="s">
        <v>26</v>
      </c>
      <c r="G338" s="43"/>
      <c r="H338" s="90" t="s">
        <v>190</v>
      </c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2:27" x14ac:dyDescent="0.2">
      <c r="B339" s="34" t="s">
        <v>120</v>
      </c>
      <c r="C339" s="34"/>
      <c r="D339" s="35"/>
      <c r="E339" s="35"/>
      <c r="F339" s="36" t="s">
        <v>26</v>
      </c>
      <c r="G339" s="43"/>
      <c r="H339" s="90" t="s">
        <v>190</v>
      </c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2:27" x14ac:dyDescent="0.2">
      <c r="B340" s="131" t="s">
        <v>161</v>
      </c>
      <c r="C340" s="34"/>
      <c r="D340" s="35"/>
      <c r="E340" s="35"/>
      <c r="F340" s="36" t="s">
        <v>26</v>
      </c>
      <c r="G340" s="43"/>
      <c r="H340" s="90" t="s">
        <v>190</v>
      </c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2" spans="2:27" ht="15" x14ac:dyDescent="0.25">
      <c r="B342" s="29" t="s">
        <v>148</v>
      </c>
      <c r="C342" s="29"/>
      <c r="D342" s="140"/>
      <c r="E342" s="140"/>
      <c r="F342" s="30"/>
      <c r="G342" s="42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</row>
    <row r="343" spans="2:27" ht="15" x14ac:dyDescent="0.25">
      <c r="B343" s="31" t="s">
        <v>25</v>
      </c>
      <c r="C343" s="31"/>
      <c r="D343" s="31"/>
      <c r="E343" s="31"/>
      <c r="F343" s="32" t="s">
        <v>17</v>
      </c>
      <c r="G343" s="33" t="s">
        <v>44</v>
      </c>
      <c r="H343" s="33">
        <v>2023</v>
      </c>
      <c r="I343" s="33">
        <v>2024</v>
      </c>
      <c r="J343" s="33">
        <v>2025</v>
      </c>
      <c r="K343" s="33">
        <v>2026</v>
      </c>
      <c r="L343" s="33">
        <v>2027</v>
      </c>
      <c r="M343" s="33">
        <v>2028</v>
      </c>
      <c r="N343" s="33">
        <v>2029</v>
      </c>
      <c r="O343" s="33">
        <v>2030</v>
      </c>
      <c r="P343" s="33">
        <v>2031</v>
      </c>
      <c r="Q343" s="33">
        <v>2032</v>
      </c>
      <c r="R343" s="33">
        <v>2033</v>
      </c>
      <c r="S343" s="33">
        <v>2034</v>
      </c>
      <c r="T343" s="33">
        <v>2035</v>
      </c>
      <c r="U343" s="33">
        <v>2036</v>
      </c>
      <c r="V343" s="33">
        <v>2037</v>
      </c>
      <c r="W343" s="33">
        <v>2038</v>
      </c>
      <c r="X343" s="33">
        <v>2039</v>
      </c>
      <c r="Y343" s="33">
        <v>2040</v>
      </c>
      <c r="Z343" s="33">
        <v>2041</v>
      </c>
      <c r="AA343" s="33">
        <v>2042</v>
      </c>
    </row>
    <row r="344" spans="2:27" x14ac:dyDescent="0.2">
      <c r="B344" s="34" t="s">
        <v>98</v>
      </c>
      <c r="C344" s="34"/>
      <c r="D344" s="35"/>
      <c r="E344" s="35"/>
      <c r="F344" s="36" t="s">
        <v>26</v>
      </c>
      <c r="G344" s="4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</row>
    <row r="345" spans="2:27" x14ac:dyDescent="0.2">
      <c r="B345" s="34" t="s">
        <v>99</v>
      </c>
      <c r="C345" s="34"/>
      <c r="D345" s="35"/>
      <c r="E345" s="35"/>
      <c r="F345" s="36" t="s">
        <v>26</v>
      </c>
      <c r="G345" s="4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</row>
    <row r="346" spans="2:27" x14ac:dyDescent="0.2">
      <c r="B346" s="34" t="s">
        <v>100</v>
      </c>
      <c r="C346" s="34"/>
      <c r="D346" s="35"/>
      <c r="E346" s="35"/>
      <c r="F346" s="36" t="s">
        <v>26</v>
      </c>
      <c r="G346" s="4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</row>
    <row r="347" spans="2:27" x14ac:dyDescent="0.2">
      <c r="B347" s="34" t="s">
        <v>101</v>
      </c>
      <c r="C347" s="34"/>
      <c r="D347" s="35"/>
      <c r="E347" s="35"/>
      <c r="F347" s="36" t="s">
        <v>26</v>
      </c>
      <c r="G347" s="43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</row>
    <row r="348" spans="2:27" x14ac:dyDescent="0.2">
      <c r="B348" s="34" t="s">
        <v>102</v>
      </c>
      <c r="C348" s="34"/>
      <c r="D348" s="35"/>
      <c r="E348" s="35"/>
      <c r="F348" s="36" t="s">
        <v>26</v>
      </c>
      <c r="G348" s="43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</row>
    <row r="349" spans="2:27" x14ac:dyDescent="0.2">
      <c r="B349" s="34" t="s">
        <v>103</v>
      </c>
      <c r="C349" s="34"/>
      <c r="D349" s="35"/>
      <c r="E349" s="35"/>
      <c r="F349" s="36" t="s">
        <v>26</v>
      </c>
      <c r="G349" s="43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</row>
    <row r="350" spans="2:27" x14ac:dyDescent="0.2">
      <c r="B350" s="34" t="s">
        <v>104</v>
      </c>
      <c r="C350" s="34"/>
      <c r="D350" s="35"/>
      <c r="E350" s="35"/>
      <c r="F350" s="36" t="s">
        <v>26</v>
      </c>
      <c r="G350" s="43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</row>
    <row r="351" spans="2:27" x14ac:dyDescent="0.2">
      <c r="B351" s="34" t="s">
        <v>105</v>
      </c>
      <c r="C351" s="34"/>
      <c r="D351" s="35"/>
      <c r="E351" s="35"/>
      <c r="F351" s="36" t="s">
        <v>26</v>
      </c>
      <c r="G351" s="43"/>
      <c r="H351" s="90" t="s">
        <v>190</v>
      </c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2:27" x14ac:dyDescent="0.2">
      <c r="B352" s="34" t="s">
        <v>106</v>
      </c>
      <c r="C352" s="34"/>
      <c r="D352" s="35"/>
      <c r="E352" s="35"/>
      <c r="F352" s="36" t="s">
        <v>26</v>
      </c>
      <c r="G352" s="43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</row>
    <row r="353" spans="2:27" x14ac:dyDescent="0.2">
      <c r="B353" s="34" t="s">
        <v>119</v>
      </c>
      <c r="C353" s="34"/>
      <c r="D353" s="35"/>
      <c r="E353" s="35"/>
      <c r="F353" s="36" t="s">
        <v>26</v>
      </c>
      <c r="G353" s="43"/>
      <c r="H353" s="90" t="s">
        <v>190</v>
      </c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2:27" x14ac:dyDescent="0.2">
      <c r="B354" s="34" t="s">
        <v>120</v>
      </c>
      <c r="C354" s="34"/>
      <c r="D354" s="35"/>
      <c r="E354" s="35"/>
      <c r="F354" s="36" t="s">
        <v>26</v>
      </c>
      <c r="G354" s="43"/>
      <c r="H354" s="90" t="s">
        <v>190</v>
      </c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2:27" x14ac:dyDescent="0.2">
      <c r="B355" s="131" t="s">
        <v>161</v>
      </c>
      <c r="C355" s="34"/>
      <c r="D355" s="35"/>
      <c r="E355" s="35"/>
      <c r="F355" s="36" t="s">
        <v>26</v>
      </c>
      <c r="G355" s="43"/>
      <c r="H355" s="90" t="s">
        <v>190</v>
      </c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7" spans="2:27" ht="15" x14ac:dyDescent="0.25">
      <c r="B357" s="29" t="s">
        <v>61</v>
      </c>
      <c r="C357" s="29"/>
      <c r="D357" s="140"/>
      <c r="E357" s="140"/>
      <c r="F357" s="30"/>
      <c r="G357" s="42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</row>
    <row r="358" spans="2:27" ht="15" x14ac:dyDescent="0.25">
      <c r="B358" s="31" t="s">
        <v>25</v>
      </c>
      <c r="C358" s="31"/>
      <c r="D358" s="31"/>
      <c r="E358" s="31"/>
      <c r="F358" s="32" t="s">
        <v>17</v>
      </c>
      <c r="G358" s="33" t="s">
        <v>44</v>
      </c>
      <c r="H358" s="33">
        <v>2023</v>
      </c>
      <c r="I358" s="33">
        <v>2024</v>
      </c>
      <c r="J358" s="33">
        <v>2025</v>
      </c>
      <c r="K358" s="33">
        <v>2026</v>
      </c>
      <c r="L358" s="33">
        <v>2027</v>
      </c>
      <c r="M358" s="33">
        <v>2028</v>
      </c>
      <c r="N358" s="33">
        <v>2029</v>
      </c>
      <c r="O358" s="33">
        <v>2030</v>
      </c>
      <c r="P358" s="33">
        <v>2031</v>
      </c>
      <c r="Q358" s="33">
        <v>2032</v>
      </c>
      <c r="R358" s="33">
        <v>2033</v>
      </c>
      <c r="S358" s="33">
        <v>2034</v>
      </c>
      <c r="T358" s="33">
        <v>2035</v>
      </c>
      <c r="U358" s="33">
        <v>2036</v>
      </c>
      <c r="V358" s="33">
        <v>2037</v>
      </c>
      <c r="W358" s="33">
        <v>2038</v>
      </c>
      <c r="X358" s="33">
        <v>2039</v>
      </c>
      <c r="Y358" s="33">
        <v>2040</v>
      </c>
      <c r="Z358" s="33">
        <v>2041</v>
      </c>
      <c r="AA358" s="33">
        <v>2042</v>
      </c>
    </row>
    <row r="359" spans="2:27" x14ac:dyDescent="0.2">
      <c r="B359" s="34" t="s">
        <v>98</v>
      </c>
      <c r="C359" s="34"/>
      <c r="D359" s="35"/>
      <c r="E359" s="35"/>
      <c r="F359" s="36" t="s">
        <v>26</v>
      </c>
      <c r="G359" s="43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</row>
    <row r="360" spans="2:27" x14ac:dyDescent="0.2">
      <c r="B360" s="34" t="s">
        <v>99</v>
      </c>
      <c r="C360" s="34"/>
      <c r="D360" s="35"/>
      <c r="E360" s="35"/>
      <c r="F360" s="36" t="s">
        <v>26</v>
      </c>
      <c r="G360" s="43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</row>
    <row r="361" spans="2:27" x14ac:dyDescent="0.2">
      <c r="B361" s="34" t="s">
        <v>100</v>
      </c>
      <c r="C361" s="34"/>
      <c r="D361" s="35"/>
      <c r="E361" s="35"/>
      <c r="F361" s="36" t="s">
        <v>26</v>
      </c>
      <c r="G361" s="43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</row>
    <row r="362" spans="2:27" x14ac:dyDescent="0.2">
      <c r="B362" s="34" t="s">
        <v>101</v>
      </c>
      <c r="C362" s="34"/>
      <c r="D362" s="35"/>
      <c r="E362" s="35"/>
      <c r="F362" s="36" t="s">
        <v>26</v>
      </c>
      <c r="G362" s="43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</row>
    <row r="363" spans="2:27" x14ac:dyDescent="0.2">
      <c r="B363" s="34" t="s">
        <v>102</v>
      </c>
      <c r="C363" s="34"/>
      <c r="D363" s="35"/>
      <c r="E363" s="35"/>
      <c r="F363" s="36" t="s">
        <v>26</v>
      </c>
      <c r="G363" s="43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</row>
    <row r="364" spans="2:27" x14ac:dyDescent="0.2">
      <c r="B364" s="34" t="s">
        <v>103</v>
      </c>
      <c r="C364" s="34"/>
      <c r="D364" s="35"/>
      <c r="E364" s="35"/>
      <c r="F364" s="36" t="s">
        <v>26</v>
      </c>
      <c r="G364" s="43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</row>
    <row r="365" spans="2:27" x14ac:dyDescent="0.2">
      <c r="B365" s="34" t="s">
        <v>104</v>
      </c>
      <c r="C365" s="34"/>
      <c r="D365" s="35"/>
      <c r="E365" s="35"/>
      <c r="F365" s="36" t="s">
        <v>26</v>
      </c>
      <c r="G365" s="43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</row>
    <row r="366" spans="2:27" x14ac:dyDescent="0.2">
      <c r="B366" s="34" t="s">
        <v>105</v>
      </c>
      <c r="C366" s="34"/>
      <c r="D366" s="35"/>
      <c r="E366" s="35"/>
      <c r="F366" s="36" t="s">
        <v>26</v>
      </c>
      <c r="G366" s="43"/>
      <c r="H366" s="90" t="s">
        <v>190</v>
      </c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2:27" x14ac:dyDescent="0.2">
      <c r="B367" s="34" t="s">
        <v>106</v>
      </c>
      <c r="C367" s="34"/>
      <c r="D367" s="35"/>
      <c r="E367" s="35"/>
      <c r="F367" s="36" t="s">
        <v>26</v>
      </c>
      <c r="G367" s="43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</row>
    <row r="368" spans="2:27" x14ac:dyDescent="0.2">
      <c r="B368" s="34" t="s">
        <v>119</v>
      </c>
      <c r="C368" s="34"/>
      <c r="D368" s="35"/>
      <c r="E368" s="35"/>
      <c r="F368" s="36" t="s">
        <v>26</v>
      </c>
      <c r="G368" s="43"/>
      <c r="H368" s="90" t="s">
        <v>190</v>
      </c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2:27" x14ac:dyDescent="0.2">
      <c r="B369" s="34" t="s">
        <v>120</v>
      </c>
      <c r="C369" s="34"/>
      <c r="D369" s="35"/>
      <c r="E369" s="35"/>
      <c r="F369" s="36" t="s">
        <v>26</v>
      </c>
      <c r="G369" s="43"/>
      <c r="H369" s="90" t="s">
        <v>190</v>
      </c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2:27" x14ac:dyDescent="0.2">
      <c r="B370" s="131" t="s">
        <v>161</v>
      </c>
      <c r="C370" s="34"/>
      <c r="D370" s="35"/>
      <c r="E370" s="35"/>
      <c r="F370" s="36" t="s">
        <v>26</v>
      </c>
      <c r="G370" s="43"/>
      <c r="H370" s="90" t="s">
        <v>190</v>
      </c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3" spans="2:27" s="198" customFormat="1" ht="19.5" x14ac:dyDescent="0.3">
      <c r="B373" s="2" t="s">
        <v>182</v>
      </c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2:27" s="198" customFormat="1" x14ac:dyDescent="0.2">
      <c r="F374" s="41"/>
    </row>
    <row r="375" spans="2:27" s="198" customFormat="1" ht="15" x14ac:dyDescent="0.25">
      <c r="B375" s="29" t="s">
        <v>183</v>
      </c>
      <c r="C375" s="140"/>
      <c r="D375" s="140"/>
      <c r="E375" s="140"/>
      <c r="F375" s="30"/>
      <c r="G375" s="42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</row>
    <row r="376" spans="2:27" s="198" customFormat="1" ht="15" x14ac:dyDescent="0.25">
      <c r="B376" s="31" t="s">
        <v>25</v>
      </c>
      <c r="C376" s="31"/>
      <c r="D376" s="31"/>
      <c r="E376" s="31"/>
      <c r="F376" s="32" t="s">
        <v>17</v>
      </c>
      <c r="G376" s="33" t="s">
        <v>44</v>
      </c>
      <c r="H376" s="33">
        <v>2023</v>
      </c>
      <c r="I376" s="33">
        <v>2024</v>
      </c>
      <c r="J376" s="33">
        <v>2025</v>
      </c>
      <c r="K376" s="33">
        <v>2026</v>
      </c>
      <c r="L376" s="33">
        <v>2027</v>
      </c>
      <c r="M376" s="33">
        <v>2028</v>
      </c>
      <c r="N376" s="33">
        <v>2029</v>
      </c>
      <c r="O376" s="33">
        <v>2030</v>
      </c>
      <c r="P376" s="33">
        <v>2031</v>
      </c>
      <c r="Q376" s="33">
        <v>2032</v>
      </c>
      <c r="R376" s="33">
        <v>2033</v>
      </c>
      <c r="S376" s="33">
        <v>2034</v>
      </c>
      <c r="T376" s="33">
        <v>2035</v>
      </c>
      <c r="U376" s="33">
        <v>2036</v>
      </c>
      <c r="V376" s="33">
        <v>2037</v>
      </c>
      <c r="W376" s="33">
        <v>2038</v>
      </c>
      <c r="X376" s="33">
        <v>2039</v>
      </c>
      <c r="Y376" s="33">
        <v>2040</v>
      </c>
      <c r="Z376" s="33">
        <v>2041</v>
      </c>
      <c r="AA376" s="33">
        <v>2042</v>
      </c>
    </row>
    <row r="377" spans="2:27" s="198" customFormat="1" x14ac:dyDescent="0.2">
      <c r="B377" s="34" t="s">
        <v>98</v>
      </c>
      <c r="C377" s="34"/>
      <c r="D377" s="35"/>
      <c r="E377" s="35"/>
      <c r="F377" s="36" t="s">
        <v>26</v>
      </c>
      <c r="G377" s="43"/>
      <c r="H377" s="37">
        <v>0</v>
      </c>
      <c r="I377" s="37">
        <v>0</v>
      </c>
      <c r="J377" s="37">
        <v>0</v>
      </c>
      <c r="K377" s="37">
        <v>15242731.344139522</v>
      </c>
      <c r="L377" s="37">
        <v>25458820.15642827</v>
      </c>
      <c r="M377" s="37">
        <v>24414133.004458465</v>
      </c>
      <c r="N377" s="37">
        <v>22817145.469718605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</row>
    <row r="378" spans="2:27" s="198" customFormat="1" x14ac:dyDescent="0.2">
      <c r="B378" s="34" t="s">
        <v>99</v>
      </c>
      <c r="C378" s="34"/>
      <c r="D378" s="35"/>
      <c r="E378" s="35"/>
      <c r="F378" s="36" t="s">
        <v>26</v>
      </c>
      <c r="G378" s="43"/>
      <c r="H378" s="37">
        <v>0</v>
      </c>
      <c r="I378" s="37">
        <v>0</v>
      </c>
      <c r="J378" s="37">
        <v>0</v>
      </c>
      <c r="K378" s="37">
        <v>15242731.344139522</v>
      </c>
      <c r="L378" s="37">
        <v>25458820.15642827</v>
      </c>
      <c r="M378" s="37">
        <v>24414133.004458465</v>
      </c>
      <c r="N378" s="37">
        <v>22817145.469718605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</row>
    <row r="379" spans="2:27" s="198" customFormat="1" x14ac:dyDescent="0.2">
      <c r="B379" s="34" t="s">
        <v>100</v>
      </c>
      <c r="C379" s="34"/>
      <c r="D379" s="35"/>
      <c r="E379" s="35"/>
      <c r="F379" s="36" t="s">
        <v>26</v>
      </c>
      <c r="G379" s="43"/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19476443.183332033</v>
      </c>
      <c r="N379" s="37">
        <v>22817145.469718605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</row>
    <row r="380" spans="2:27" s="198" customFormat="1" x14ac:dyDescent="0.2">
      <c r="B380" s="34" t="s">
        <v>101</v>
      </c>
      <c r="C380" s="34"/>
      <c r="D380" s="35"/>
      <c r="E380" s="35"/>
      <c r="F380" s="36" t="s">
        <v>26</v>
      </c>
      <c r="G380" s="43"/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14561613.037303409</v>
      </c>
      <c r="N380" s="37">
        <v>22823576.513205905</v>
      </c>
      <c r="O380" s="37">
        <v>5982.3660346965089</v>
      </c>
      <c r="P380" s="37">
        <v>38954.941621279599</v>
      </c>
      <c r="Q380" s="37">
        <v>36237.15499653916</v>
      </c>
      <c r="R380" s="37">
        <v>33708.981392129455</v>
      </c>
      <c r="S380" s="37">
        <v>31357.191992678563</v>
      </c>
      <c r="T380" s="37">
        <v>29169.480923421921</v>
      </c>
      <c r="U380" s="37">
        <v>69774.173637421191</v>
      </c>
      <c r="V380" s="37">
        <v>64906.208034810414</v>
      </c>
      <c r="W380" s="37">
        <v>60377.867939358526</v>
      </c>
      <c r="X380" s="37">
        <v>56165.458548240487</v>
      </c>
      <c r="Y380" s="37">
        <v>52246.938184409759</v>
      </c>
      <c r="Z380" s="37">
        <v>126904.70773474206</v>
      </c>
      <c r="AA380" s="37">
        <v>118050.89091603912</v>
      </c>
    </row>
    <row r="381" spans="2:27" s="198" customFormat="1" x14ac:dyDescent="0.2">
      <c r="B381" s="34" t="s">
        <v>102</v>
      </c>
      <c r="C381" s="34"/>
      <c r="D381" s="35"/>
      <c r="E381" s="35"/>
      <c r="F381" s="36" t="s">
        <v>26</v>
      </c>
      <c r="G381" s="43"/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19476443.183332033</v>
      </c>
      <c r="N381" s="37">
        <v>22817145.469718605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</row>
    <row r="382" spans="2:27" s="198" customFormat="1" x14ac:dyDescent="0.2">
      <c r="B382" s="34" t="s">
        <v>103</v>
      </c>
      <c r="C382" s="34"/>
      <c r="D382" s="35"/>
      <c r="E382" s="35"/>
      <c r="F382" s="36" t="s">
        <v>26</v>
      </c>
      <c r="G382" s="43"/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19476443.183332033</v>
      </c>
      <c r="N382" s="37">
        <v>22817145.469718605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</row>
    <row r="383" spans="2:27" s="198" customFormat="1" x14ac:dyDescent="0.2">
      <c r="B383" s="34" t="s">
        <v>104</v>
      </c>
      <c r="C383" s="34"/>
      <c r="D383" s="35"/>
      <c r="E383" s="35"/>
      <c r="F383" s="36" t="s">
        <v>26</v>
      </c>
      <c r="G383" s="43"/>
      <c r="H383" s="37">
        <v>0</v>
      </c>
      <c r="I383" s="37">
        <v>0</v>
      </c>
      <c r="J383" s="37">
        <v>0</v>
      </c>
      <c r="K383" s="37">
        <v>8770514.3955880795</v>
      </c>
      <c r="L383" s="37">
        <v>25466252.031058278</v>
      </c>
      <c r="M383" s="37">
        <v>24421046.376207307</v>
      </c>
      <c r="N383" s="37">
        <v>22823576.513205905</v>
      </c>
      <c r="O383" s="37">
        <v>5982.3660346965089</v>
      </c>
      <c r="P383" s="37">
        <v>38954.941621279599</v>
      </c>
      <c r="Q383" s="37">
        <v>36237.15499653916</v>
      </c>
      <c r="R383" s="37">
        <v>33708.981392129455</v>
      </c>
      <c r="S383" s="37">
        <v>31357.191992678563</v>
      </c>
      <c r="T383" s="37">
        <v>29169.480923421921</v>
      </c>
      <c r="U383" s="37">
        <v>69774.173637421191</v>
      </c>
      <c r="V383" s="37">
        <v>64906.208034810414</v>
      </c>
      <c r="W383" s="37">
        <v>60377.867939358526</v>
      </c>
      <c r="X383" s="37">
        <v>56165.458548240487</v>
      </c>
      <c r="Y383" s="37">
        <v>52246.938184409759</v>
      </c>
      <c r="Z383" s="37">
        <v>126904.70773474206</v>
      </c>
      <c r="AA383" s="37">
        <v>118050.89091603912</v>
      </c>
    </row>
    <row r="384" spans="2:27" s="198" customFormat="1" x14ac:dyDescent="0.2">
      <c r="B384" s="34" t="s">
        <v>105</v>
      </c>
      <c r="C384" s="34"/>
      <c r="D384" s="35"/>
      <c r="E384" s="35"/>
      <c r="F384" s="36" t="s">
        <v>26</v>
      </c>
      <c r="G384" s="43"/>
      <c r="H384" s="90" t="s">
        <v>190</v>
      </c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2:27" s="198" customFormat="1" x14ac:dyDescent="0.2">
      <c r="B385" s="34" t="s">
        <v>106</v>
      </c>
      <c r="C385" s="34"/>
      <c r="D385" s="35"/>
      <c r="E385" s="35"/>
      <c r="F385" s="36" t="s">
        <v>26</v>
      </c>
      <c r="G385" s="43"/>
      <c r="H385" s="37">
        <v>0</v>
      </c>
      <c r="I385" s="37">
        <v>0</v>
      </c>
      <c r="J385" s="37">
        <v>0</v>
      </c>
      <c r="K385" s="37">
        <v>8770514.3955880795</v>
      </c>
      <c r="L385" s="37">
        <v>25466252.031058278</v>
      </c>
      <c r="M385" s="37">
        <v>24421046.376207307</v>
      </c>
      <c r="N385" s="37">
        <v>22823576.513205905</v>
      </c>
      <c r="O385" s="37">
        <v>5982.3660346965089</v>
      </c>
      <c r="P385" s="37">
        <v>38954.941621279599</v>
      </c>
      <c r="Q385" s="37">
        <v>36237.15499653916</v>
      </c>
      <c r="R385" s="37">
        <v>33708.981392129455</v>
      </c>
      <c r="S385" s="37">
        <v>31357.191992678563</v>
      </c>
      <c r="T385" s="37">
        <v>29169.480923421921</v>
      </c>
      <c r="U385" s="37">
        <v>69774.173637421191</v>
      </c>
      <c r="V385" s="37">
        <v>64906.208034810414</v>
      </c>
      <c r="W385" s="37">
        <v>60377.867939358526</v>
      </c>
      <c r="X385" s="37">
        <v>56165.458548240487</v>
      </c>
      <c r="Y385" s="37">
        <v>52246.938184409759</v>
      </c>
      <c r="Z385" s="37">
        <v>126904.70773474206</v>
      </c>
      <c r="AA385" s="37">
        <v>118050.89091603912</v>
      </c>
    </row>
    <row r="386" spans="2:27" s="198" customFormat="1" x14ac:dyDescent="0.2">
      <c r="B386" s="34" t="s">
        <v>119</v>
      </c>
      <c r="C386" s="34"/>
      <c r="D386" s="35"/>
      <c r="E386" s="35"/>
      <c r="F386" s="36" t="s">
        <v>26</v>
      </c>
      <c r="G386" s="43"/>
      <c r="H386" s="90" t="s">
        <v>190</v>
      </c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2:27" s="198" customFormat="1" x14ac:dyDescent="0.2">
      <c r="B387" s="34" t="s">
        <v>120</v>
      </c>
      <c r="C387" s="34"/>
      <c r="D387" s="35"/>
      <c r="E387" s="35"/>
      <c r="F387" s="36" t="s">
        <v>26</v>
      </c>
      <c r="G387" s="43"/>
      <c r="H387" s="90" t="s">
        <v>190</v>
      </c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2:27" s="198" customFormat="1" x14ac:dyDescent="0.2">
      <c r="B388" s="131" t="s">
        <v>161</v>
      </c>
      <c r="C388" s="34"/>
      <c r="D388" s="35"/>
      <c r="E388" s="35"/>
      <c r="F388" s="36" t="s">
        <v>26</v>
      </c>
      <c r="G388" s="43"/>
      <c r="H388" s="90" t="s">
        <v>190</v>
      </c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2:27" s="198" customFormat="1" x14ac:dyDescent="0.2">
      <c r="G389" s="41"/>
    </row>
    <row r="390" spans="2:27" s="198" customFormat="1" ht="15" x14ac:dyDescent="0.25">
      <c r="B390" s="29" t="s">
        <v>184</v>
      </c>
      <c r="C390" s="140"/>
      <c r="D390" s="140"/>
      <c r="E390" s="140"/>
      <c r="F390" s="30"/>
      <c r="G390" s="42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</row>
    <row r="391" spans="2:27" s="198" customFormat="1" ht="15" x14ac:dyDescent="0.25">
      <c r="B391" s="31" t="s">
        <v>25</v>
      </c>
      <c r="C391" s="31"/>
      <c r="D391" s="31"/>
      <c r="E391" s="31"/>
      <c r="F391" s="32" t="s">
        <v>17</v>
      </c>
      <c r="G391" s="33" t="s">
        <v>44</v>
      </c>
      <c r="H391" s="33">
        <v>2023</v>
      </c>
      <c r="I391" s="33">
        <v>2024</v>
      </c>
      <c r="J391" s="33">
        <v>2025</v>
      </c>
      <c r="K391" s="33">
        <v>2026</v>
      </c>
      <c r="L391" s="33">
        <v>2027</v>
      </c>
      <c r="M391" s="33">
        <v>2028</v>
      </c>
      <c r="N391" s="33">
        <v>2029</v>
      </c>
      <c r="O391" s="33">
        <v>2030</v>
      </c>
      <c r="P391" s="33">
        <v>2031</v>
      </c>
      <c r="Q391" s="33">
        <v>2032</v>
      </c>
      <c r="R391" s="33">
        <v>2033</v>
      </c>
      <c r="S391" s="33">
        <v>2034</v>
      </c>
      <c r="T391" s="33">
        <v>2035</v>
      </c>
      <c r="U391" s="33">
        <v>2036</v>
      </c>
      <c r="V391" s="33">
        <v>2037</v>
      </c>
      <c r="W391" s="33">
        <v>2038</v>
      </c>
      <c r="X391" s="33">
        <v>2039</v>
      </c>
      <c r="Y391" s="33">
        <v>2040</v>
      </c>
      <c r="Z391" s="33">
        <v>2041</v>
      </c>
      <c r="AA391" s="33">
        <v>2042</v>
      </c>
    </row>
    <row r="392" spans="2:27" s="198" customFormat="1" x14ac:dyDescent="0.2">
      <c r="B392" s="34" t="s">
        <v>98</v>
      </c>
      <c r="C392" s="34"/>
      <c r="D392" s="35"/>
      <c r="E392" s="35"/>
      <c r="F392" s="36" t="s">
        <v>26</v>
      </c>
      <c r="G392" s="43"/>
      <c r="H392" s="37">
        <v>0</v>
      </c>
      <c r="I392" s="37">
        <v>0</v>
      </c>
      <c r="J392" s="37">
        <v>0</v>
      </c>
      <c r="K392" s="37">
        <v>15242731.344139522</v>
      </c>
      <c r="L392" s="37">
        <v>40701551.500567794</v>
      </c>
      <c r="M392" s="37">
        <v>65115684.505026259</v>
      </c>
      <c r="N392" s="37">
        <v>87932829.974744856</v>
      </c>
      <c r="O392" s="37">
        <v>87932829.974744856</v>
      </c>
      <c r="P392" s="37">
        <v>87932829.974744856</v>
      </c>
      <c r="Q392" s="37">
        <v>87932829.974744856</v>
      </c>
      <c r="R392" s="37">
        <v>87932829.974744856</v>
      </c>
      <c r="S392" s="37">
        <v>87932829.974744856</v>
      </c>
      <c r="T392" s="37">
        <v>87932829.974744856</v>
      </c>
      <c r="U392" s="37">
        <v>87932829.974744856</v>
      </c>
      <c r="V392" s="37">
        <v>87932829.974744856</v>
      </c>
      <c r="W392" s="37">
        <v>87932829.974744856</v>
      </c>
      <c r="X392" s="37">
        <v>87932829.974744856</v>
      </c>
      <c r="Y392" s="37">
        <v>87932829.974744856</v>
      </c>
      <c r="Z392" s="37">
        <v>87932829.974744856</v>
      </c>
      <c r="AA392" s="37">
        <v>87932829.974744856</v>
      </c>
    </row>
    <row r="393" spans="2:27" s="198" customFormat="1" x14ac:dyDescent="0.2">
      <c r="B393" s="34" t="s">
        <v>99</v>
      </c>
      <c r="C393" s="34"/>
      <c r="D393" s="35"/>
      <c r="E393" s="35"/>
      <c r="F393" s="36" t="s">
        <v>26</v>
      </c>
      <c r="G393" s="43"/>
      <c r="H393" s="37">
        <v>0</v>
      </c>
      <c r="I393" s="37">
        <v>0</v>
      </c>
      <c r="J393" s="37">
        <v>0</v>
      </c>
      <c r="K393" s="37">
        <v>15242731.344139522</v>
      </c>
      <c r="L393" s="37">
        <v>40701551.500567794</v>
      </c>
      <c r="M393" s="37">
        <v>65115684.505026259</v>
      </c>
      <c r="N393" s="37">
        <v>87932829.974744856</v>
      </c>
      <c r="O393" s="37">
        <v>87932829.974744856</v>
      </c>
      <c r="P393" s="37">
        <v>87932829.974744856</v>
      </c>
      <c r="Q393" s="37">
        <v>87932829.974744856</v>
      </c>
      <c r="R393" s="37">
        <v>87932829.974744856</v>
      </c>
      <c r="S393" s="37">
        <v>87932829.974744856</v>
      </c>
      <c r="T393" s="37">
        <v>87932829.974744856</v>
      </c>
      <c r="U393" s="37">
        <v>87932829.974744856</v>
      </c>
      <c r="V393" s="37">
        <v>87932829.974744856</v>
      </c>
      <c r="W393" s="37">
        <v>87932829.974744856</v>
      </c>
      <c r="X393" s="37">
        <v>87932829.974744856</v>
      </c>
      <c r="Y393" s="37">
        <v>87932829.974744856</v>
      </c>
      <c r="Z393" s="37">
        <v>87932829.974744856</v>
      </c>
      <c r="AA393" s="37">
        <v>87932829.974744856</v>
      </c>
    </row>
    <row r="394" spans="2:27" s="198" customFormat="1" x14ac:dyDescent="0.2">
      <c r="B394" s="34" t="s">
        <v>100</v>
      </c>
      <c r="C394" s="34"/>
      <c r="D394" s="35"/>
      <c r="E394" s="35"/>
      <c r="F394" s="36" t="s">
        <v>26</v>
      </c>
      <c r="G394" s="43"/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19476443.183332033</v>
      </c>
      <c r="N394" s="37">
        <v>42293588.653050639</v>
      </c>
      <c r="O394" s="37">
        <v>42293588.653050639</v>
      </c>
      <c r="P394" s="37">
        <v>42293588.653050639</v>
      </c>
      <c r="Q394" s="37">
        <v>42293588.653050639</v>
      </c>
      <c r="R394" s="37">
        <v>42293588.653050639</v>
      </c>
      <c r="S394" s="37">
        <v>42293588.653050639</v>
      </c>
      <c r="T394" s="37">
        <v>42293588.653050639</v>
      </c>
      <c r="U394" s="37">
        <v>42293588.653050639</v>
      </c>
      <c r="V394" s="37">
        <v>42293588.653050639</v>
      </c>
      <c r="W394" s="37">
        <v>42293588.653050639</v>
      </c>
      <c r="X394" s="37">
        <v>42293588.653050639</v>
      </c>
      <c r="Y394" s="37">
        <v>42293588.653050639</v>
      </c>
      <c r="Z394" s="37">
        <v>42293588.653050639</v>
      </c>
      <c r="AA394" s="37">
        <v>42293588.653050639</v>
      </c>
    </row>
    <row r="395" spans="2:27" s="198" customFormat="1" x14ac:dyDescent="0.2">
      <c r="B395" s="34" t="s">
        <v>101</v>
      </c>
      <c r="C395" s="34"/>
      <c r="D395" s="35"/>
      <c r="E395" s="35"/>
      <c r="F395" s="36" t="s">
        <v>26</v>
      </c>
      <c r="G395" s="43"/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14561613.037303409</v>
      </c>
      <c r="N395" s="37">
        <v>37385189.550509311</v>
      </c>
      <c r="O395" s="37">
        <v>37391171.916544005</v>
      </c>
      <c r="P395" s="37">
        <v>37430126.858165286</v>
      </c>
      <c r="Q395" s="37">
        <v>37466364.013161823</v>
      </c>
      <c r="R395" s="37">
        <v>37500072.994553953</v>
      </c>
      <c r="S395" s="37">
        <v>37531430.186546631</v>
      </c>
      <c r="T395" s="37">
        <v>37560599.667470053</v>
      </c>
      <c r="U395" s="37">
        <v>37630373.841107473</v>
      </c>
      <c r="V395" s="37">
        <v>37695280.049142286</v>
      </c>
      <c r="W395" s="37">
        <v>37755657.917081647</v>
      </c>
      <c r="X395" s="37">
        <v>37811823.375629887</v>
      </c>
      <c r="Y395" s="37">
        <v>37864070.313814297</v>
      </c>
      <c r="Z395" s="37">
        <v>37990975.021549039</v>
      </c>
      <c r="AA395" s="37">
        <v>38109025.912465081</v>
      </c>
    </row>
    <row r="396" spans="2:27" s="198" customFormat="1" x14ac:dyDescent="0.2">
      <c r="B396" s="34" t="s">
        <v>102</v>
      </c>
      <c r="C396" s="34"/>
      <c r="D396" s="35"/>
      <c r="E396" s="35"/>
      <c r="F396" s="36" t="s">
        <v>26</v>
      </c>
      <c r="G396" s="43"/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19476443.183332033</v>
      </c>
      <c r="N396" s="37">
        <v>42293588.653050639</v>
      </c>
      <c r="O396" s="37">
        <v>42293588.653050639</v>
      </c>
      <c r="P396" s="37">
        <v>42293588.653050639</v>
      </c>
      <c r="Q396" s="37">
        <v>42293588.653050639</v>
      </c>
      <c r="R396" s="37">
        <v>42293588.653050639</v>
      </c>
      <c r="S396" s="37">
        <v>42293588.653050639</v>
      </c>
      <c r="T396" s="37">
        <v>42293588.653050639</v>
      </c>
      <c r="U396" s="37">
        <v>42293588.653050639</v>
      </c>
      <c r="V396" s="37">
        <v>42293588.653050639</v>
      </c>
      <c r="W396" s="37">
        <v>42293588.653050639</v>
      </c>
      <c r="X396" s="37">
        <v>42293588.653050639</v>
      </c>
      <c r="Y396" s="37">
        <v>42293588.653050639</v>
      </c>
      <c r="Z396" s="37">
        <v>42293588.653050639</v>
      </c>
      <c r="AA396" s="37">
        <v>42293588.653050639</v>
      </c>
    </row>
    <row r="397" spans="2:27" s="198" customFormat="1" x14ac:dyDescent="0.2">
      <c r="B397" s="34" t="s">
        <v>103</v>
      </c>
      <c r="C397" s="34"/>
      <c r="D397" s="35"/>
      <c r="E397" s="35"/>
      <c r="F397" s="36" t="s">
        <v>26</v>
      </c>
      <c r="G397" s="43"/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19476443.183332033</v>
      </c>
      <c r="N397" s="37">
        <v>42293588.653050639</v>
      </c>
      <c r="O397" s="37">
        <v>42293588.653050639</v>
      </c>
      <c r="P397" s="37">
        <v>42293588.653050639</v>
      </c>
      <c r="Q397" s="37">
        <v>42293588.653050639</v>
      </c>
      <c r="R397" s="37">
        <v>42293588.653050639</v>
      </c>
      <c r="S397" s="37">
        <v>42293588.653050639</v>
      </c>
      <c r="T397" s="37">
        <v>42293588.653050639</v>
      </c>
      <c r="U397" s="37">
        <v>42293588.653050639</v>
      </c>
      <c r="V397" s="37">
        <v>42293588.653050639</v>
      </c>
      <c r="W397" s="37">
        <v>42293588.653050639</v>
      </c>
      <c r="X397" s="37">
        <v>42293588.653050639</v>
      </c>
      <c r="Y397" s="37">
        <v>42293588.653050639</v>
      </c>
      <c r="Z397" s="37">
        <v>42293588.653050639</v>
      </c>
      <c r="AA397" s="37">
        <v>42293588.653050639</v>
      </c>
    </row>
    <row r="398" spans="2:27" s="198" customFormat="1" x14ac:dyDescent="0.2">
      <c r="B398" s="34" t="s">
        <v>104</v>
      </c>
      <c r="C398" s="34"/>
      <c r="D398" s="35"/>
      <c r="E398" s="35"/>
      <c r="F398" s="36" t="s">
        <v>26</v>
      </c>
      <c r="G398" s="43"/>
      <c r="H398" s="37">
        <v>0</v>
      </c>
      <c r="I398" s="37">
        <v>0</v>
      </c>
      <c r="J398" s="37">
        <v>0</v>
      </c>
      <c r="K398" s="37">
        <v>8770514.3955880795</v>
      </c>
      <c r="L398" s="37">
        <v>34236766.426646359</v>
      </c>
      <c r="M398" s="37">
        <v>58657812.802853666</v>
      </c>
      <c r="N398" s="37">
        <v>81481389.316059574</v>
      </c>
      <c r="O398" s="37">
        <v>81487371.682094276</v>
      </c>
      <c r="P398" s="37">
        <v>81526326.62371555</v>
      </c>
      <c r="Q398" s="37">
        <v>81562563.778712094</v>
      </c>
      <c r="R398" s="37">
        <v>81596272.760104224</v>
      </c>
      <c r="S398" s="37">
        <v>81627629.952096909</v>
      </c>
      <c r="T398" s="37">
        <v>81656799.433020338</v>
      </c>
      <c r="U398" s="37">
        <v>81726573.606657758</v>
      </c>
      <c r="V398" s="37">
        <v>81791479.814692572</v>
      </c>
      <c r="W398" s="37">
        <v>81851857.682631925</v>
      </c>
      <c r="X398" s="37">
        <v>81908023.141180173</v>
      </c>
      <c r="Y398" s="37">
        <v>81960270.079364583</v>
      </c>
      <c r="Z398" s="37">
        <v>82087174.787099332</v>
      </c>
      <c r="AA398" s="37">
        <v>82205225.678015366</v>
      </c>
    </row>
    <row r="399" spans="2:27" s="198" customFormat="1" x14ac:dyDescent="0.2">
      <c r="B399" s="34" t="s">
        <v>105</v>
      </c>
      <c r="C399" s="34"/>
      <c r="D399" s="35"/>
      <c r="E399" s="35"/>
      <c r="F399" s="36" t="s">
        <v>26</v>
      </c>
      <c r="G399" s="43"/>
      <c r="H399" s="90" t="s">
        <v>190</v>
      </c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2:27" s="198" customFormat="1" x14ac:dyDescent="0.2">
      <c r="B400" s="34" t="s">
        <v>106</v>
      </c>
      <c r="C400" s="34"/>
      <c r="D400" s="35"/>
      <c r="E400" s="35"/>
      <c r="F400" s="36" t="s">
        <v>26</v>
      </c>
      <c r="G400" s="43"/>
      <c r="H400" s="37">
        <v>0</v>
      </c>
      <c r="I400" s="37">
        <v>0</v>
      </c>
      <c r="J400" s="37">
        <v>0</v>
      </c>
      <c r="K400" s="37">
        <v>8770514.3955880795</v>
      </c>
      <c r="L400" s="37">
        <v>34236766.426646359</v>
      </c>
      <c r="M400" s="37">
        <v>58657812.802853666</v>
      </c>
      <c r="N400" s="37">
        <v>81481389.316059574</v>
      </c>
      <c r="O400" s="37">
        <v>81487371.682094276</v>
      </c>
      <c r="P400" s="37">
        <v>81526326.62371555</v>
      </c>
      <c r="Q400" s="37">
        <v>81562563.778712094</v>
      </c>
      <c r="R400" s="37">
        <v>81596272.760104224</v>
      </c>
      <c r="S400" s="37">
        <v>81627629.952096909</v>
      </c>
      <c r="T400" s="37">
        <v>81656799.433020338</v>
      </c>
      <c r="U400" s="37">
        <v>81726573.606657758</v>
      </c>
      <c r="V400" s="37">
        <v>81791479.814692572</v>
      </c>
      <c r="W400" s="37">
        <v>81851857.682631925</v>
      </c>
      <c r="X400" s="37">
        <v>81908023.141180173</v>
      </c>
      <c r="Y400" s="37">
        <v>81960270.079364583</v>
      </c>
      <c r="Z400" s="37">
        <v>82087174.787099332</v>
      </c>
      <c r="AA400" s="37">
        <v>82205225.678015366</v>
      </c>
    </row>
    <row r="401" spans="2:27" s="198" customFormat="1" x14ac:dyDescent="0.2">
      <c r="B401" s="34" t="s">
        <v>119</v>
      </c>
      <c r="C401" s="34"/>
      <c r="D401" s="35"/>
      <c r="E401" s="35"/>
      <c r="F401" s="36" t="s">
        <v>26</v>
      </c>
      <c r="G401" s="43"/>
      <c r="H401" s="90" t="s">
        <v>190</v>
      </c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2:27" s="198" customFormat="1" x14ac:dyDescent="0.2">
      <c r="B402" s="34" t="s">
        <v>120</v>
      </c>
      <c r="C402" s="34"/>
      <c r="D402" s="35"/>
      <c r="E402" s="35"/>
      <c r="F402" s="36" t="s">
        <v>26</v>
      </c>
      <c r="G402" s="43"/>
      <c r="H402" s="90" t="s">
        <v>190</v>
      </c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2:27" s="198" customFormat="1" x14ac:dyDescent="0.2">
      <c r="B403" s="131" t="s">
        <v>161</v>
      </c>
      <c r="C403" s="34"/>
      <c r="D403" s="35"/>
      <c r="E403" s="35"/>
      <c r="F403" s="36" t="s">
        <v>26</v>
      </c>
      <c r="G403" s="43"/>
      <c r="H403" s="90" t="s">
        <v>190</v>
      </c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2:27" s="198" customFormat="1" x14ac:dyDescent="0.2"/>
    <row r="405" spans="2:27" s="198" customFormat="1" ht="15" x14ac:dyDescent="0.25">
      <c r="B405" s="29" t="s">
        <v>185</v>
      </c>
      <c r="C405" s="140"/>
      <c r="D405" s="140"/>
      <c r="E405" s="140"/>
      <c r="F405" s="30"/>
      <c r="G405" s="42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</row>
    <row r="406" spans="2:27" s="198" customFormat="1" ht="15" x14ac:dyDescent="0.25">
      <c r="B406" s="31" t="s">
        <v>25</v>
      </c>
      <c r="C406" s="31"/>
      <c r="D406" s="31"/>
      <c r="E406" s="31"/>
      <c r="F406" s="32" t="s">
        <v>17</v>
      </c>
      <c r="G406" s="33" t="s">
        <v>44</v>
      </c>
      <c r="H406" s="33">
        <v>2023</v>
      </c>
      <c r="I406" s="33">
        <v>2024</v>
      </c>
      <c r="J406" s="33">
        <v>2025</v>
      </c>
      <c r="K406" s="33">
        <v>2026</v>
      </c>
      <c r="L406" s="33">
        <v>2027</v>
      </c>
      <c r="M406" s="33">
        <v>2028</v>
      </c>
      <c r="N406" s="33">
        <v>2029</v>
      </c>
      <c r="O406" s="33">
        <v>2030</v>
      </c>
      <c r="P406" s="33">
        <v>2031</v>
      </c>
      <c r="Q406" s="33">
        <v>2032</v>
      </c>
      <c r="R406" s="33">
        <v>2033</v>
      </c>
      <c r="S406" s="33">
        <v>2034</v>
      </c>
      <c r="T406" s="33">
        <v>2035</v>
      </c>
      <c r="U406" s="33">
        <v>2036</v>
      </c>
      <c r="V406" s="33">
        <v>2037</v>
      </c>
      <c r="W406" s="33">
        <v>2038</v>
      </c>
      <c r="X406" s="33">
        <v>2039</v>
      </c>
      <c r="Y406" s="33">
        <v>2040</v>
      </c>
      <c r="Z406" s="33">
        <v>2041</v>
      </c>
      <c r="AA406" s="33">
        <v>2042</v>
      </c>
    </row>
    <row r="407" spans="2:27" s="198" customFormat="1" x14ac:dyDescent="0.2">
      <c r="B407" s="34" t="s">
        <v>98</v>
      </c>
      <c r="C407" s="34"/>
      <c r="D407" s="35"/>
      <c r="E407" s="35"/>
      <c r="F407" s="36" t="s">
        <v>26</v>
      </c>
      <c r="G407" s="43"/>
      <c r="H407" s="37">
        <v>78394068.873442173</v>
      </c>
      <c r="I407" s="37">
        <v>78394068.873442173</v>
      </c>
      <c r="J407" s="37">
        <v>78394068.873442173</v>
      </c>
      <c r="K407" s="37">
        <v>78394068.873442173</v>
      </c>
      <c r="L407" s="37">
        <v>78394068.873442173</v>
      </c>
      <c r="M407" s="37">
        <v>78394068.873442173</v>
      </c>
      <c r="N407" s="37">
        <v>78394068.873442173</v>
      </c>
      <c r="O407" s="37">
        <v>78394068.873442173</v>
      </c>
      <c r="P407" s="37">
        <v>78394068.873442173</v>
      </c>
      <c r="Q407" s="37">
        <v>78394068.873442173</v>
      </c>
      <c r="R407" s="37">
        <v>78394068.873442173</v>
      </c>
      <c r="S407" s="37">
        <v>78394068.873442173</v>
      </c>
      <c r="T407" s="37">
        <v>78394068.873442173</v>
      </c>
      <c r="U407" s="37">
        <v>78394068.873442173</v>
      </c>
      <c r="V407" s="37">
        <v>78394068.873442173</v>
      </c>
      <c r="W407" s="37">
        <v>78394068.873442173</v>
      </c>
      <c r="X407" s="37">
        <v>78394068.873442173</v>
      </c>
      <c r="Y407" s="37">
        <v>78394068.873442173</v>
      </c>
      <c r="Z407" s="37">
        <v>78394068.873442173</v>
      </c>
      <c r="AA407" s="37">
        <v>78394068.873442173</v>
      </c>
    </row>
    <row r="408" spans="2:27" s="198" customFormat="1" x14ac:dyDescent="0.2">
      <c r="B408" s="34" t="s">
        <v>99</v>
      </c>
      <c r="C408" s="34"/>
      <c r="D408" s="35"/>
      <c r="E408" s="35"/>
      <c r="F408" s="36" t="s">
        <v>26</v>
      </c>
      <c r="G408" s="43"/>
      <c r="H408" s="37">
        <v>78394068.873442173</v>
      </c>
      <c r="I408" s="37">
        <v>78394068.873442173</v>
      </c>
      <c r="J408" s="37">
        <v>78394068.873442173</v>
      </c>
      <c r="K408" s="37">
        <v>78394068.873442173</v>
      </c>
      <c r="L408" s="37">
        <v>78394068.873442173</v>
      </c>
      <c r="M408" s="37">
        <v>78394068.873442173</v>
      </c>
      <c r="N408" s="37">
        <v>78394068.873442173</v>
      </c>
      <c r="O408" s="37">
        <v>78394068.873442173</v>
      </c>
      <c r="P408" s="37">
        <v>78394068.873442173</v>
      </c>
      <c r="Q408" s="37">
        <v>78394068.873442173</v>
      </c>
      <c r="R408" s="37">
        <v>78394068.873442173</v>
      </c>
      <c r="S408" s="37">
        <v>78394068.873442173</v>
      </c>
      <c r="T408" s="37">
        <v>78394068.873442173</v>
      </c>
      <c r="U408" s="37">
        <v>78394068.873442173</v>
      </c>
      <c r="V408" s="37">
        <v>78394068.873442173</v>
      </c>
      <c r="W408" s="37">
        <v>78394068.873442173</v>
      </c>
      <c r="X408" s="37">
        <v>78394068.873442173</v>
      </c>
      <c r="Y408" s="37">
        <v>78394068.873442173</v>
      </c>
      <c r="Z408" s="37">
        <v>78394068.873442173</v>
      </c>
      <c r="AA408" s="37">
        <v>78394068.873442173</v>
      </c>
    </row>
    <row r="409" spans="2:27" s="198" customFormat="1" x14ac:dyDescent="0.2">
      <c r="B409" s="34" t="s">
        <v>100</v>
      </c>
      <c r="C409" s="34"/>
      <c r="D409" s="35"/>
      <c r="E409" s="35"/>
      <c r="F409" s="36" t="s">
        <v>26</v>
      </c>
      <c r="G409" s="43"/>
      <c r="H409" s="37">
        <v>60852860.852394409</v>
      </c>
      <c r="I409" s="37">
        <v>60852860.852394409</v>
      </c>
      <c r="J409" s="37">
        <v>60852860.852394409</v>
      </c>
      <c r="K409" s="37">
        <v>60852860.852394409</v>
      </c>
      <c r="L409" s="37">
        <v>60852860.852394409</v>
      </c>
      <c r="M409" s="37">
        <v>60852860.852394409</v>
      </c>
      <c r="N409" s="37">
        <v>60852860.852394409</v>
      </c>
      <c r="O409" s="37">
        <v>60852860.852394409</v>
      </c>
      <c r="P409" s="37">
        <v>60852860.852394409</v>
      </c>
      <c r="Q409" s="37">
        <v>60852860.852394409</v>
      </c>
      <c r="R409" s="37">
        <v>60852860.852394409</v>
      </c>
      <c r="S409" s="37">
        <v>60852860.852394409</v>
      </c>
      <c r="T409" s="37">
        <v>60852860.852394409</v>
      </c>
      <c r="U409" s="37">
        <v>60852860.852394409</v>
      </c>
      <c r="V409" s="37">
        <v>60852860.852394409</v>
      </c>
      <c r="W409" s="37">
        <v>60852860.852394409</v>
      </c>
      <c r="X409" s="37">
        <v>60852860.852394409</v>
      </c>
      <c r="Y409" s="37">
        <v>60852860.852394409</v>
      </c>
      <c r="Z409" s="37">
        <v>60852860.852394409</v>
      </c>
      <c r="AA409" s="37">
        <v>60852860.852394409</v>
      </c>
    </row>
    <row r="410" spans="2:27" s="198" customFormat="1" x14ac:dyDescent="0.2">
      <c r="B410" s="34" t="s">
        <v>101</v>
      </c>
      <c r="C410" s="34"/>
      <c r="D410" s="35"/>
      <c r="E410" s="35"/>
      <c r="F410" s="36" t="s">
        <v>26</v>
      </c>
      <c r="G410" s="43"/>
      <c r="H410" s="37">
        <v>77918358.468410864</v>
      </c>
      <c r="I410" s="37">
        <v>77918358.468410864</v>
      </c>
      <c r="J410" s="37">
        <v>77918358.468410864</v>
      </c>
      <c r="K410" s="37">
        <v>77918358.468410864</v>
      </c>
      <c r="L410" s="37">
        <v>77918358.468410864</v>
      </c>
      <c r="M410" s="37">
        <v>77918358.468410864</v>
      </c>
      <c r="N410" s="37">
        <v>77918358.468410864</v>
      </c>
      <c r="O410" s="37">
        <v>77918358.468410864</v>
      </c>
      <c r="P410" s="37">
        <v>77918358.468410864</v>
      </c>
      <c r="Q410" s="37">
        <v>77918358.468410864</v>
      </c>
      <c r="R410" s="37">
        <v>77918358.468410864</v>
      </c>
      <c r="S410" s="37">
        <v>77918358.468410864</v>
      </c>
      <c r="T410" s="37">
        <v>77918358.468410864</v>
      </c>
      <c r="U410" s="37">
        <v>77918358.468410864</v>
      </c>
      <c r="V410" s="37">
        <v>77918358.468410864</v>
      </c>
      <c r="W410" s="37">
        <v>77918358.468410864</v>
      </c>
      <c r="X410" s="37">
        <v>77918358.468410864</v>
      </c>
      <c r="Y410" s="37">
        <v>77918358.468410864</v>
      </c>
      <c r="Z410" s="37">
        <v>77918358.468410864</v>
      </c>
      <c r="AA410" s="37">
        <v>77918358.468410864</v>
      </c>
    </row>
    <row r="411" spans="2:27" s="198" customFormat="1" x14ac:dyDescent="0.2">
      <c r="B411" s="34" t="s">
        <v>102</v>
      </c>
      <c r="C411" s="34"/>
      <c r="D411" s="35"/>
      <c r="E411" s="35"/>
      <c r="F411" s="36" t="s">
        <v>26</v>
      </c>
      <c r="G411" s="43"/>
      <c r="H411" s="37">
        <v>60852860.852394409</v>
      </c>
      <c r="I411" s="37">
        <v>60852860.852394409</v>
      </c>
      <c r="J411" s="37">
        <v>60852860.852394409</v>
      </c>
      <c r="K411" s="37">
        <v>60852860.852394409</v>
      </c>
      <c r="L411" s="37">
        <v>60852860.852394409</v>
      </c>
      <c r="M411" s="37">
        <v>60852860.852394409</v>
      </c>
      <c r="N411" s="37">
        <v>60852860.852394409</v>
      </c>
      <c r="O411" s="37">
        <v>60852860.852394409</v>
      </c>
      <c r="P411" s="37">
        <v>60852860.852394409</v>
      </c>
      <c r="Q411" s="37">
        <v>60852860.852394409</v>
      </c>
      <c r="R411" s="37">
        <v>60852860.852394409</v>
      </c>
      <c r="S411" s="37">
        <v>60852860.852394409</v>
      </c>
      <c r="T411" s="37">
        <v>60852860.852394409</v>
      </c>
      <c r="U411" s="37">
        <v>60852860.852394409</v>
      </c>
      <c r="V411" s="37">
        <v>60852860.852394409</v>
      </c>
      <c r="W411" s="37">
        <v>60852860.852394409</v>
      </c>
      <c r="X411" s="37">
        <v>60852860.852394409</v>
      </c>
      <c r="Y411" s="37">
        <v>60852860.852394409</v>
      </c>
      <c r="Z411" s="37">
        <v>60852860.852394409</v>
      </c>
      <c r="AA411" s="37">
        <v>60852860.852394409</v>
      </c>
    </row>
    <row r="412" spans="2:27" s="198" customFormat="1" x14ac:dyDescent="0.2">
      <c r="B412" s="34" t="s">
        <v>103</v>
      </c>
      <c r="C412" s="34"/>
      <c r="D412" s="35"/>
      <c r="E412" s="35"/>
      <c r="F412" s="36" t="s">
        <v>26</v>
      </c>
      <c r="G412" s="43"/>
      <c r="H412" s="37">
        <v>132334998.54181257</v>
      </c>
      <c r="I412" s="37">
        <v>132334998.54181257</v>
      </c>
      <c r="J412" s="37">
        <v>132334998.54181257</v>
      </c>
      <c r="K412" s="37">
        <v>132334998.54181257</v>
      </c>
      <c r="L412" s="37">
        <v>132334998.54181257</v>
      </c>
      <c r="M412" s="37">
        <v>132334998.54181257</v>
      </c>
      <c r="N412" s="37">
        <v>132334998.54181257</v>
      </c>
      <c r="O412" s="37">
        <v>132334998.54181257</v>
      </c>
      <c r="P412" s="37">
        <v>132334998.54181257</v>
      </c>
      <c r="Q412" s="37">
        <v>132334998.54181257</v>
      </c>
      <c r="R412" s="37">
        <v>132334998.54181257</v>
      </c>
      <c r="S412" s="37">
        <v>132334998.54181257</v>
      </c>
      <c r="T412" s="37">
        <v>132334998.54181257</v>
      </c>
      <c r="U412" s="37">
        <v>132334998.54181257</v>
      </c>
      <c r="V412" s="37">
        <v>132334998.54181257</v>
      </c>
      <c r="W412" s="37">
        <v>132334998.54181257</v>
      </c>
      <c r="X412" s="37">
        <v>132334998.54181257</v>
      </c>
      <c r="Y412" s="37">
        <v>132334998.54181257</v>
      </c>
      <c r="Z412" s="37">
        <v>132334998.54181257</v>
      </c>
      <c r="AA412" s="37">
        <v>132334998.54181257</v>
      </c>
    </row>
    <row r="413" spans="2:27" s="198" customFormat="1" x14ac:dyDescent="0.2">
      <c r="B413" s="34" t="s">
        <v>104</v>
      </c>
      <c r="C413" s="34"/>
      <c r="D413" s="35"/>
      <c r="E413" s="35"/>
      <c r="F413" s="36" t="s">
        <v>26</v>
      </c>
      <c r="G413" s="43"/>
      <c r="H413" s="37">
        <v>86961289.041776299</v>
      </c>
      <c r="I413" s="37">
        <v>86961289.041776299</v>
      </c>
      <c r="J413" s="37">
        <v>86961289.041776299</v>
      </c>
      <c r="K413" s="37">
        <v>86961289.041776299</v>
      </c>
      <c r="L413" s="37">
        <v>86961289.041776299</v>
      </c>
      <c r="M413" s="37">
        <v>86961289.041776299</v>
      </c>
      <c r="N413" s="37">
        <v>86961289.041776299</v>
      </c>
      <c r="O413" s="37">
        <v>86961289.041776299</v>
      </c>
      <c r="P413" s="37">
        <v>86961289.041776299</v>
      </c>
      <c r="Q413" s="37">
        <v>86961289.041776299</v>
      </c>
      <c r="R413" s="37">
        <v>86961289.041776299</v>
      </c>
      <c r="S413" s="37">
        <v>86961289.041776299</v>
      </c>
      <c r="T413" s="37">
        <v>86961289.041776299</v>
      </c>
      <c r="U413" s="37">
        <v>86961289.041776299</v>
      </c>
      <c r="V413" s="37">
        <v>86961289.041776299</v>
      </c>
      <c r="W413" s="37">
        <v>86961289.041776299</v>
      </c>
      <c r="X413" s="37">
        <v>86961289.041776299</v>
      </c>
      <c r="Y413" s="37">
        <v>86961289.041776299</v>
      </c>
      <c r="Z413" s="37">
        <v>86961289.041776299</v>
      </c>
      <c r="AA413" s="37">
        <v>86961289.041776299</v>
      </c>
    </row>
    <row r="414" spans="2:27" s="198" customFormat="1" x14ac:dyDescent="0.2">
      <c r="B414" s="34" t="s">
        <v>105</v>
      </c>
      <c r="C414" s="34"/>
      <c r="D414" s="35"/>
      <c r="E414" s="35"/>
      <c r="F414" s="36" t="s">
        <v>26</v>
      </c>
      <c r="G414" s="43"/>
      <c r="H414" s="90" t="s">
        <v>190</v>
      </c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2:27" s="198" customFormat="1" x14ac:dyDescent="0.2">
      <c r="B415" s="34" t="s">
        <v>106</v>
      </c>
      <c r="C415" s="34"/>
      <c r="D415" s="35"/>
      <c r="E415" s="35"/>
      <c r="F415" s="36" t="s">
        <v>26</v>
      </c>
      <c r="G415" s="43"/>
      <c r="H415" s="37">
        <v>86961289.041776299</v>
      </c>
      <c r="I415" s="37">
        <v>86961289.041776299</v>
      </c>
      <c r="J415" s="37">
        <v>86961289.041776299</v>
      </c>
      <c r="K415" s="37">
        <v>86961289.041776299</v>
      </c>
      <c r="L415" s="37">
        <v>86961289.041776299</v>
      </c>
      <c r="M415" s="37">
        <v>86961289.041776299</v>
      </c>
      <c r="N415" s="37">
        <v>86961289.041776299</v>
      </c>
      <c r="O415" s="37">
        <v>86961289.041776299</v>
      </c>
      <c r="P415" s="37">
        <v>86961289.041776299</v>
      </c>
      <c r="Q415" s="37">
        <v>86961289.041776299</v>
      </c>
      <c r="R415" s="37">
        <v>86961289.041776299</v>
      </c>
      <c r="S415" s="37">
        <v>86961289.041776299</v>
      </c>
      <c r="T415" s="37">
        <v>86961289.041776299</v>
      </c>
      <c r="U415" s="37">
        <v>86961289.041776299</v>
      </c>
      <c r="V415" s="37">
        <v>86961289.041776299</v>
      </c>
      <c r="W415" s="37">
        <v>86961289.041776299</v>
      </c>
      <c r="X415" s="37">
        <v>86961289.041776299</v>
      </c>
      <c r="Y415" s="37">
        <v>86961289.041776299</v>
      </c>
      <c r="Z415" s="37">
        <v>86961289.041776299</v>
      </c>
      <c r="AA415" s="37">
        <v>86961289.041776299</v>
      </c>
    </row>
    <row r="416" spans="2:27" s="198" customFormat="1" x14ac:dyDescent="0.2">
      <c r="B416" s="34" t="s">
        <v>119</v>
      </c>
      <c r="C416" s="34"/>
      <c r="D416" s="35"/>
      <c r="E416" s="35"/>
      <c r="F416" s="36" t="s">
        <v>26</v>
      </c>
      <c r="G416" s="43"/>
      <c r="H416" s="90" t="s">
        <v>190</v>
      </c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2:27" s="198" customFormat="1" x14ac:dyDescent="0.2">
      <c r="B417" s="34" t="s">
        <v>120</v>
      </c>
      <c r="C417" s="34"/>
      <c r="D417" s="35"/>
      <c r="E417" s="35"/>
      <c r="F417" s="36" t="s">
        <v>26</v>
      </c>
      <c r="G417" s="43"/>
      <c r="H417" s="90" t="s">
        <v>190</v>
      </c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2:27" s="198" customFormat="1" x14ac:dyDescent="0.2">
      <c r="B418" s="131" t="s">
        <v>161</v>
      </c>
      <c r="C418" s="34"/>
      <c r="D418" s="35"/>
      <c r="E418" s="35"/>
      <c r="F418" s="36" t="s">
        <v>26</v>
      </c>
      <c r="G418" s="43"/>
      <c r="H418" s="90" t="s">
        <v>190</v>
      </c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2:27" s="198" customFormat="1" x14ac:dyDescent="0.2">
      <c r="G419" s="41"/>
    </row>
    <row r="420" spans="2:27" s="198" customFormat="1" ht="15" x14ac:dyDescent="0.25">
      <c r="B420" s="29" t="s">
        <v>186</v>
      </c>
      <c r="C420" s="140"/>
      <c r="D420" s="140"/>
      <c r="E420" s="140"/>
      <c r="F420" s="30"/>
      <c r="G420" s="42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</row>
    <row r="421" spans="2:27" s="198" customFormat="1" ht="15" x14ac:dyDescent="0.25">
      <c r="B421" s="31" t="s">
        <v>25</v>
      </c>
      <c r="C421" s="31"/>
      <c r="D421" s="31"/>
      <c r="E421" s="31"/>
      <c r="F421" s="32" t="s">
        <v>17</v>
      </c>
      <c r="G421" s="33" t="s">
        <v>44</v>
      </c>
      <c r="H421" s="33">
        <v>2023</v>
      </c>
      <c r="I421" s="33">
        <v>2024</v>
      </c>
      <c r="J421" s="33">
        <v>2025</v>
      </c>
      <c r="K421" s="33">
        <v>2026</v>
      </c>
      <c r="L421" s="33">
        <v>2027</v>
      </c>
      <c r="M421" s="33">
        <v>2028</v>
      </c>
      <c r="N421" s="33">
        <v>2029</v>
      </c>
      <c r="O421" s="33">
        <v>2030</v>
      </c>
      <c r="P421" s="33">
        <v>2031</v>
      </c>
      <c r="Q421" s="33">
        <v>2032</v>
      </c>
      <c r="R421" s="33">
        <v>2033</v>
      </c>
      <c r="S421" s="33">
        <v>2034</v>
      </c>
      <c r="T421" s="33">
        <v>2035</v>
      </c>
      <c r="U421" s="33">
        <v>2036</v>
      </c>
      <c r="V421" s="33">
        <v>2037</v>
      </c>
      <c r="W421" s="33">
        <v>2038</v>
      </c>
      <c r="X421" s="33">
        <v>2039</v>
      </c>
      <c r="Y421" s="33">
        <v>2040</v>
      </c>
      <c r="Z421" s="33">
        <v>2041</v>
      </c>
      <c r="AA421" s="33">
        <v>2042</v>
      </c>
    </row>
    <row r="422" spans="2:27" s="198" customFormat="1" x14ac:dyDescent="0.2">
      <c r="B422" s="34" t="s">
        <v>98</v>
      </c>
      <c r="C422" s="34"/>
      <c r="D422" s="35"/>
      <c r="E422" s="35"/>
      <c r="F422" s="36" t="s">
        <v>26</v>
      </c>
      <c r="G422" s="43"/>
      <c r="H422" s="37" t="s">
        <v>193</v>
      </c>
      <c r="I422" s="37" t="s">
        <v>193</v>
      </c>
      <c r="J422" s="37" t="s">
        <v>193</v>
      </c>
      <c r="K422" s="37" t="s">
        <v>193</v>
      </c>
      <c r="L422" s="37" t="s">
        <v>193</v>
      </c>
      <c r="M422" s="37" t="s">
        <v>193</v>
      </c>
      <c r="N422" s="37" t="s">
        <v>194</v>
      </c>
      <c r="O422" s="37" t="s">
        <v>194</v>
      </c>
      <c r="P422" s="37" t="s">
        <v>194</v>
      </c>
      <c r="Q422" s="37" t="s">
        <v>194</v>
      </c>
      <c r="R422" s="37" t="s">
        <v>194</v>
      </c>
      <c r="S422" s="37" t="s">
        <v>194</v>
      </c>
      <c r="T422" s="37" t="s">
        <v>194</v>
      </c>
      <c r="U422" s="37" t="s">
        <v>194</v>
      </c>
      <c r="V422" s="37" t="s">
        <v>194</v>
      </c>
      <c r="W422" s="37" t="s">
        <v>194</v>
      </c>
      <c r="X422" s="37" t="s">
        <v>194</v>
      </c>
      <c r="Y422" s="37" t="s">
        <v>194</v>
      </c>
      <c r="Z422" s="37" t="s">
        <v>194</v>
      </c>
      <c r="AA422" s="37" t="s">
        <v>194</v>
      </c>
    </row>
    <row r="423" spans="2:27" s="198" customFormat="1" x14ac:dyDescent="0.2">
      <c r="B423" s="34" t="s">
        <v>99</v>
      </c>
      <c r="C423" s="34"/>
      <c r="D423" s="35"/>
      <c r="E423" s="35"/>
      <c r="F423" s="36" t="s">
        <v>26</v>
      </c>
      <c r="G423" s="43"/>
      <c r="H423" s="37" t="s">
        <v>193</v>
      </c>
      <c r="I423" s="37" t="s">
        <v>193</v>
      </c>
      <c r="J423" s="37" t="s">
        <v>193</v>
      </c>
      <c r="K423" s="37" t="s">
        <v>193</v>
      </c>
      <c r="L423" s="37" t="s">
        <v>193</v>
      </c>
      <c r="M423" s="37" t="s">
        <v>193</v>
      </c>
      <c r="N423" s="37" t="s">
        <v>194</v>
      </c>
      <c r="O423" s="37" t="s">
        <v>194</v>
      </c>
      <c r="P423" s="37" t="s">
        <v>194</v>
      </c>
      <c r="Q423" s="37" t="s">
        <v>194</v>
      </c>
      <c r="R423" s="37" t="s">
        <v>194</v>
      </c>
      <c r="S423" s="37" t="s">
        <v>194</v>
      </c>
      <c r="T423" s="37" t="s">
        <v>194</v>
      </c>
      <c r="U423" s="37" t="s">
        <v>194</v>
      </c>
      <c r="V423" s="37" t="s">
        <v>194</v>
      </c>
      <c r="W423" s="37" t="s">
        <v>194</v>
      </c>
      <c r="X423" s="37" t="s">
        <v>194</v>
      </c>
      <c r="Y423" s="37" t="s">
        <v>194</v>
      </c>
      <c r="Z423" s="37" t="s">
        <v>194</v>
      </c>
      <c r="AA423" s="37" t="s">
        <v>194</v>
      </c>
    </row>
    <row r="424" spans="2:27" s="198" customFormat="1" x14ac:dyDescent="0.2">
      <c r="B424" s="34" t="s">
        <v>100</v>
      </c>
      <c r="C424" s="34"/>
      <c r="D424" s="35"/>
      <c r="E424" s="35"/>
      <c r="F424" s="36" t="s">
        <v>26</v>
      </c>
      <c r="G424" s="43"/>
      <c r="H424" s="37" t="s">
        <v>193</v>
      </c>
      <c r="I424" s="37" t="s">
        <v>193</v>
      </c>
      <c r="J424" s="37" t="s">
        <v>193</v>
      </c>
      <c r="K424" s="37" t="s">
        <v>193</v>
      </c>
      <c r="L424" s="37" t="s">
        <v>193</v>
      </c>
      <c r="M424" s="37" t="s">
        <v>193</v>
      </c>
      <c r="N424" s="37" t="s">
        <v>193</v>
      </c>
      <c r="O424" s="37" t="s">
        <v>193</v>
      </c>
      <c r="P424" s="37" t="s">
        <v>193</v>
      </c>
      <c r="Q424" s="37" t="s">
        <v>193</v>
      </c>
      <c r="R424" s="37" t="s">
        <v>193</v>
      </c>
      <c r="S424" s="37" t="s">
        <v>193</v>
      </c>
      <c r="T424" s="37" t="s">
        <v>193</v>
      </c>
      <c r="U424" s="37" t="s">
        <v>193</v>
      </c>
      <c r="V424" s="37" t="s">
        <v>193</v>
      </c>
      <c r="W424" s="37" t="s">
        <v>193</v>
      </c>
      <c r="X424" s="37" t="s">
        <v>193</v>
      </c>
      <c r="Y424" s="37" t="s">
        <v>193</v>
      </c>
      <c r="Z424" s="37" t="s">
        <v>193</v>
      </c>
      <c r="AA424" s="37" t="s">
        <v>193</v>
      </c>
    </row>
    <row r="425" spans="2:27" s="198" customFormat="1" x14ac:dyDescent="0.2">
      <c r="B425" s="34" t="s">
        <v>101</v>
      </c>
      <c r="C425" s="34"/>
      <c r="D425" s="35"/>
      <c r="E425" s="35"/>
      <c r="F425" s="36" t="s">
        <v>26</v>
      </c>
      <c r="G425" s="43"/>
      <c r="H425" s="37" t="s">
        <v>193</v>
      </c>
      <c r="I425" s="37" t="s">
        <v>193</v>
      </c>
      <c r="J425" s="37" t="s">
        <v>193</v>
      </c>
      <c r="K425" s="37" t="s">
        <v>193</v>
      </c>
      <c r="L425" s="37" t="s">
        <v>193</v>
      </c>
      <c r="M425" s="37" t="s">
        <v>193</v>
      </c>
      <c r="N425" s="37" t="s">
        <v>193</v>
      </c>
      <c r="O425" s="37" t="s">
        <v>193</v>
      </c>
      <c r="P425" s="37" t="s">
        <v>193</v>
      </c>
      <c r="Q425" s="37" t="s">
        <v>193</v>
      </c>
      <c r="R425" s="37" t="s">
        <v>193</v>
      </c>
      <c r="S425" s="37" t="s">
        <v>193</v>
      </c>
      <c r="T425" s="37" t="s">
        <v>193</v>
      </c>
      <c r="U425" s="37" t="s">
        <v>193</v>
      </c>
      <c r="V425" s="37" t="s">
        <v>193</v>
      </c>
      <c r="W425" s="37" t="s">
        <v>193</v>
      </c>
      <c r="X425" s="37" t="s">
        <v>193</v>
      </c>
      <c r="Y425" s="37" t="s">
        <v>193</v>
      </c>
      <c r="Z425" s="37" t="s">
        <v>193</v>
      </c>
      <c r="AA425" s="37" t="s">
        <v>193</v>
      </c>
    </row>
    <row r="426" spans="2:27" s="198" customFormat="1" x14ac:dyDescent="0.2">
      <c r="B426" s="34" t="s">
        <v>102</v>
      </c>
      <c r="C426" s="34"/>
      <c r="D426" s="35"/>
      <c r="E426" s="35"/>
      <c r="F426" s="36" t="s">
        <v>26</v>
      </c>
      <c r="G426" s="43"/>
      <c r="H426" s="37" t="s">
        <v>193</v>
      </c>
      <c r="I426" s="37" t="s">
        <v>193</v>
      </c>
      <c r="J426" s="37" t="s">
        <v>193</v>
      </c>
      <c r="K426" s="37" t="s">
        <v>193</v>
      </c>
      <c r="L426" s="37" t="s">
        <v>193</v>
      </c>
      <c r="M426" s="37" t="s">
        <v>193</v>
      </c>
      <c r="N426" s="37" t="s">
        <v>193</v>
      </c>
      <c r="O426" s="37" t="s">
        <v>193</v>
      </c>
      <c r="P426" s="37" t="s">
        <v>193</v>
      </c>
      <c r="Q426" s="37" t="s">
        <v>193</v>
      </c>
      <c r="R426" s="37" t="s">
        <v>193</v>
      </c>
      <c r="S426" s="37" t="s">
        <v>193</v>
      </c>
      <c r="T426" s="37" t="s">
        <v>193</v>
      </c>
      <c r="U426" s="37" t="s">
        <v>193</v>
      </c>
      <c r="V426" s="37" t="s">
        <v>193</v>
      </c>
      <c r="W426" s="37" t="s">
        <v>193</v>
      </c>
      <c r="X426" s="37" t="s">
        <v>193</v>
      </c>
      <c r="Y426" s="37" t="s">
        <v>193</v>
      </c>
      <c r="Z426" s="37" t="s">
        <v>193</v>
      </c>
      <c r="AA426" s="37" t="s">
        <v>193</v>
      </c>
    </row>
    <row r="427" spans="2:27" s="198" customFormat="1" x14ac:dyDescent="0.2">
      <c r="B427" s="34" t="s">
        <v>103</v>
      </c>
      <c r="C427" s="34"/>
      <c r="D427" s="35"/>
      <c r="E427" s="35"/>
      <c r="F427" s="36" t="s">
        <v>26</v>
      </c>
      <c r="G427" s="43"/>
      <c r="H427" s="37" t="s">
        <v>193</v>
      </c>
      <c r="I427" s="37" t="s">
        <v>193</v>
      </c>
      <c r="J427" s="37" t="s">
        <v>193</v>
      </c>
      <c r="K427" s="37" t="s">
        <v>193</v>
      </c>
      <c r="L427" s="37" t="s">
        <v>193</v>
      </c>
      <c r="M427" s="37" t="s">
        <v>193</v>
      </c>
      <c r="N427" s="37" t="s">
        <v>193</v>
      </c>
      <c r="O427" s="37" t="s">
        <v>193</v>
      </c>
      <c r="P427" s="37" t="s">
        <v>193</v>
      </c>
      <c r="Q427" s="37" t="s">
        <v>193</v>
      </c>
      <c r="R427" s="37" t="s">
        <v>193</v>
      </c>
      <c r="S427" s="37" t="s">
        <v>193</v>
      </c>
      <c r="T427" s="37" t="s">
        <v>193</v>
      </c>
      <c r="U427" s="37" t="s">
        <v>193</v>
      </c>
      <c r="V427" s="37" t="s">
        <v>193</v>
      </c>
      <c r="W427" s="37" t="s">
        <v>193</v>
      </c>
      <c r="X427" s="37" t="s">
        <v>193</v>
      </c>
      <c r="Y427" s="37" t="s">
        <v>193</v>
      </c>
      <c r="Z427" s="37" t="s">
        <v>193</v>
      </c>
      <c r="AA427" s="37" t="s">
        <v>193</v>
      </c>
    </row>
    <row r="428" spans="2:27" s="198" customFormat="1" x14ac:dyDescent="0.2">
      <c r="B428" s="34" t="s">
        <v>104</v>
      </c>
      <c r="C428" s="34"/>
      <c r="D428" s="35"/>
      <c r="E428" s="35"/>
      <c r="F428" s="36" t="s">
        <v>26</v>
      </c>
      <c r="G428" s="43"/>
      <c r="H428" s="37" t="s">
        <v>193</v>
      </c>
      <c r="I428" s="37" t="s">
        <v>193</v>
      </c>
      <c r="J428" s="37" t="s">
        <v>193</v>
      </c>
      <c r="K428" s="37" t="s">
        <v>193</v>
      </c>
      <c r="L428" s="37" t="s">
        <v>193</v>
      </c>
      <c r="M428" s="37" t="s">
        <v>193</v>
      </c>
      <c r="N428" s="37" t="s">
        <v>193</v>
      </c>
      <c r="O428" s="37" t="s">
        <v>193</v>
      </c>
      <c r="P428" s="37" t="s">
        <v>193</v>
      </c>
      <c r="Q428" s="37" t="s">
        <v>193</v>
      </c>
      <c r="R428" s="37" t="s">
        <v>193</v>
      </c>
      <c r="S428" s="37" t="s">
        <v>193</v>
      </c>
      <c r="T428" s="37" t="s">
        <v>193</v>
      </c>
      <c r="U428" s="37" t="s">
        <v>193</v>
      </c>
      <c r="V428" s="37" t="s">
        <v>193</v>
      </c>
      <c r="W428" s="37" t="s">
        <v>193</v>
      </c>
      <c r="X428" s="37" t="s">
        <v>193</v>
      </c>
      <c r="Y428" s="37" t="s">
        <v>193</v>
      </c>
      <c r="Z428" s="37" t="s">
        <v>193</v>
      </c>
      <c r="AA428" s="37" t="s">
        <v>193</v>
      </c>
    </row>
    <row r="429" spans="2:27" s="198" customFormat="1" x14ac:dyDescent="0.2">
      <c r="B429" s="34" t="s">
        <v>105</v>
      </c>
      <c r="C429" s="34"/>
      <c r="D429" s="35"/>
      <c r="E429" s="35"/>
      <c r="F429" s="36" t="s">
        <v>26</v>
      </c>
      <c r="G429" s="43"/>
      <c r="H429" s="37" t="s">
        <v>193</v>
      </c>
      <c r="I429" s="37" t="s">
        <v>193</v>
      </c>
      <c r="J429" s="37" t="s">
        <v>193</v>
      </c>
      <c r="K429" s="37" t="s">
        <v>193</v>
      </c>
      <c r="L429" s="37" t="s">
        <v>193</v>
      </c>
      <c r="M429" s="37" t="s">
        <v>193</v>
      </c>
      <c r="N429" s="37" t="s">
        <v>193</v>
      </c>
      <c r="O429" s="37" t="s">
        <v>193</v>
      </c>
      <c r="P429" s="37" t="s">
        <v>193</v>
      </c>
      <c r="Q429" s="37" t="s">
        <v>194</v>
      </c>
      <c r="R429" s="37" t="s">
        <v>194</v>
      </c>
      <c r="S429" s="37" t="s">
        <v>194</v>
      </c>
      <c r="T429" s="37" t="s">
        <v>194</v>
      </c>
      <c r="U429" s="37" t="s">
        <v>194</v>
      </c>
      <c r="V429" s="37" t="s">
        <v>194</v>
      </c>
      <c r="W429" s="37" t="s">
        <v>194</v>
      </c>
      <c r="X429" s="37" t="s">
        <v>194</v>
      </c>
      <c r="Y429" s="37" t="s">
        <v>194</v>
      </c>
      <c r="Z429" s="37" t="s">
        <v>194</v>
      </c>
      <c r="AA429" s="37" t="s">
        <v>194</v>
      </c>
    </row>
    <row r="430" spans="2:27" s="198" customFormat="1" x14ac:dyDescent="0.2">
      <c r="B430" s="34" t="s">
        <v>106</v>
      </c>
      <c r="C430" s="34"/>
      <c r="D430" s="35"/>
      <c r="E430" s="35"/>
      <c r="F430" s="36" t="s">
        <v>26</v>
      </c>
      <c r="G430" s="43"/>
      <c r="H430" s="37" t="s">
        <v>193</v>
      </c>
      <c r="I430" s="37" t="s">
        <v>193</v>
      </c>
      <c r="J430" s="37" t="s">
        <v>193</v>
      </c>
      <c r="K430" s="37" t="s">
        <v>193</v>
      </c>
      <c r="L430" s="37" t="s">
        <v>193</v>
      </c>
      <c r="M430" s="37" t="s">
        <v>193</v>
      </c>
      <c r="N430" s="37" t="s">
        <v>193</v>
      </c>
      <c r="O430" s="37" t="s">
        <v>193</v>
      </c>
      <c r="P430" s="37" t="s">
        <v>193</v>
      </c>
      <c r="Q430" s="37" t="s">
        <v>193</v>
      </c>
      <c r="R430" s="37" t="s">
        <v>193</v>
      </c>
      <c r="S430" s="37" t="s">
        <v>193</v>
      </c>
      <c r="T430" s="37" t="s">
        <v>193</v>
      </c>
      <c r="U430" s="37" t="s">
        <v>193</v>
      </c>
      <c r="V430" s="37" t="s">
        <v>193</v>
      </c>
      <c r="W430" s="37" t="s">
        <v>193</v>
      </c>
      <c r="X430" s="37" t="s">
        <v>193</v>
      </c>
      <c r="Y430" s="37" t="s">
        <v>193</v>
      </c>
      <c r="Z430" s="37" t="s">
        <v>193</v>
      </c>
      <c r="AA430" s="37" t="s">
        <v>193</v>
      </c>
    </row>
    <row r="431" spans="2:27" s="198" customFormat="1" x14ac:dyDescent="0.2">
      <c r="B431" s="34" t="s">
        <v>119</v>
      </c>
      <c r="C431" s="34"/>
      <c r="D431" s="35"/>
      <c r="E431" s="35"/>
      <c r="F431" s="36" t="s">
        <v>26</v>
      </c>
      <c r="G431" s="43"/>
      <c r="H431" s="37" t="s">
        <v>193</v>
      </c>
      <c r="I431" s="37" t="s">
        <v>193</v>
      </c>
      <c r="J431" s="37" t="s">
        <v>193</v>
      </c>
      <c r="K431" s="37" t="s">
        <v>193</v>
      </c>
      <c r="L431" s="37" t="s">
        <v>193</v>
      </c>
      <c r="M431" s="37" t="s">
        <v>193</v>
      </c>
      <c r="N431" s="37" t="s">
        <v>193</v>
      </c>
      <c r="O431" s="37" t="s">
        <v>193</v>
      </c>
      <c r="P431" s="37" t="s">
        <v>193</v>
      </c>
      <c r="Q431" s="37" t="s">
        <v>193</v>
      </c>
      <c r="R431" s="37" t="s">
        <v>193</v>
      </c>
      <c r="S431" s="37" t="s">
        <v>193</v>
      </c>
      <c r="T431" s="37" t="s">
        <v>193</v>
      </c>
      <c r="U431" s="37" t="s">
        <v>193</v>
      </c>
      <c r="V431" s="37" t="s">
        <v>193</v>
      </c>
      <c r="W431" s="37" t="s">
        <v>193</v>
      </c>
      <c r="X431" s="37" t="s">
        <v>193</v>
      </c>
      <c r="Y431" s="37" t="s">
        <v>193</v>
      </c>
      <c r="Z431" s="37" t="s">
        <v>193</v>
      </c>
      <c r="AA431" s="37" t="s">
        <v>193</v>
      </c>
    </row>
    <row r="432" spans="2:27" s="198" customFormat="1" x14ac:dyDescent="0.2">
      <c r="B432" s="34" t="s">
        <v>120</v>
      </c>
      <c r="C432" s="34"/>
      <c r="D432" s="35"/>
      <c r="E432" s="35"/>
      <c r="F432" s="36" t="s">
        <v>26</v>
      </c>
      <c r="G432" s="43"/>
      <c r="H432" s="37" t="s">
        <v>193</v>
      </c>
      <c r="I432" s="37" t="s">
        <v>193</v>
      </c>
      <c r="J432" s="37" t="s">
        <v>193</v>
      </c>
      <c r="K432" s="37" t="s">
        <v>193</v>
      </c>
      <c r="L432" s="37" t="s">
        <v>193</v>
      </c>
      <c r="M432" s="37" t="s">
        <v>193</v>
      </c>
      <c r="N432" s="37" t="s">
        <v>193</v>
      </c>
      <c r="O432" s="37" t="s">
        <v>193</v>
      </c>
      <c r="P432" s="37" t="s">
        <v>193</v>
      </c>
      <c r="Q432" s="37" t="s">
        <v>193</v>
      </c>
      <c r="R432" s="37" t="s">
        <v>193</v>
      </c>
      <c r="S432" s="37" t="s">
        <v>193</v>
      </c>
      <c r="T432" s="37" t="s">
        <v>193</v>
      </c>
      <c r="U432" s="37" t="s">
        <v>193</v>
      </c>
      <c r="V432" s="37" t="s">
        <v>193</v>
      </c>
      <c r="W432" s="37" t="s">
        <v>193</v>
      </c>
      <c r="X432" s="37" t="s">
        <v>193</v>
      </c>
      <c r="Y432" s="37" t="s">
        <v>193</v>
      </c>
      <c r="Z432" s="37" t="s">
        <v>193</v>
      </c>
      <c r="AA432" s="37" t="s">
        <v>193</v>
      </c>
    </row>
    <row r="433" spans="2:27" s="198" customFormat="1" x14ac:dyDescent="0.2">
      <c r="B433" s="131" t="s">
        <v>161</v>
      </c>
      <c r="C433" s="34"/>
      <c r="D433" s="35"/>
      <c r="E433" s="35"/>
      <c r="F433" s="36" t="s">
        <v>26</v>
      </c>
      <c r="G433" s="43"/>
      <c r="H433" s="37" t="s">
        <v>193</v>
      </c>
      <c r="I433" s="37" t="s">
        <v>193</v>
      </c>
      <c r="J433" s="37" t="s">
        <v>193</v>
      </c>
      <c r="K433" s="37" t="s">
        <v>193</v>
      </c>
      <c r="L433" s="37" t="s">
        <v>193</v>
      </c>
      <c r="M433" s="37" t="s">
        <v>193</v>
      </c>
      <c r="N433" s="37" t="s">
        <v>193</v>
      </c>
      <c r="O433" s="37" t="s">
        <v>193</v>
      </c>
      <c r="P433" s="37" t="s">
        <v>193</v>
      </c>
      <c r="Q433" s="37" t="s">
        <v>193</v>
      </c>
      <c r="R433" s="37" t="s">
        <v>193</v>
      </c>
      <c r="S433" s="37" t="s">
        <v>193</v>
      </c>
      <c r="T433" s="37" t="s">
        <v>193</v>
      </c>
      <c r="U433" s="37" t="s">
        <v>193</v>
      </c>
      <c r="V433" s="37" t="s">
        <v>193</v>
      </c>
      <c r="W433" s="37" t="s">
        <v>193</v>
      </c>
      <c r="X433" s="37" t="s">
        <v>193</v>
      </c>
      <c r="Y433" s="37" t="s">
        <v>193</v>
      </c>
      <c r="Z433" s="37" t="s">
        <v>193</v>
      </c>
      <c r="AA433" s="37" t="s">
        <v>193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EF44-8A5B-4826-BF7A-A8550BE4618E}">
  <sheetPr>
    <tabColor theme="9"/>
  </sheetPr>
  <dimension ref="A2:AF433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2.625" style="10" customWidth="1"/>
    <col min="2" max="2" width="15.5" style="10" customWidth="1"/>
    <col min="3" max="3" width="12.625" style="10" customWidth="1"/>
    <col min="4" max="4" width="36.875" style="10" customWidth="1"/>
    <col min="5" max="5" width="15.875" style="10" customWidth="1"/>
    <col min="6" max="6" width="16.375" style="10" customWidth="1"/>
    <col min="7" max="7" width="13.375" style="62" customWidth="1"/>
    <col min="8" max="28" width="15.5" style="10" customWidth="1"/>
    <col min="29" max="29" width="18.375" style="10" customWidth="1"/>
    <col min="30" max="31" width="15.5" style="10" customWidth="1"/>
    <col min="32" max="32" width="16" style="10" customWidth="1"/>
    <col min="33" max="16384" width="8.625" style="10"/>
  </cols>
  <sheetData>
    <row r="2" spans="2:27" ht="15" x14ac:dyDescent="0.25">
      <c r="B2" s="63" t="s">
        <v>32</v>
      </c>
      <c r="C2" s="63"/>
      <c r="D2" s="63" t="s">
        <v>128</v>
      </c>
      <c r="E2" s="63"/>
      <c r="F2" s="64"/>
      <c r="G2" s="65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</row>
    <row r="4" spans="2:27" ht="15" x14ac:dyDescent="0.25">
      <c r="B4" s="29" t="s">
        <v>43</v>
      </c>
      <c r="C4" s="29"/>
      <c r="D4" s="140"/>
      <c r="E4" s="140"/>
      <c r="F4" s="30"/>
      <c r="G4" s="42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2:27" ht="15" x14ac:dyDescent="0.25">
      <c r="B5" s="31" t="s">
        <v>25</v>
      </c>
      <c r="C5" s="31"/>
      <c r="D5" s="31"/>
      <c r="E5" s="31"/>
      <c r="F5" s="32" t="s">
        <v>17</v>
      </c>
      <c r="G5" s="33" t="s">
        <v>44</v>
      </c>
      <c r="H5" s="33">
        <v>2023</v>
      </c>
      <c r="I5" s="33">
        <v>2024</v>
      </c>
      <c r="J5" s="33">
        <v>2025</v>
      </c>
      <c r="K5" s="33">
        <v>2026</v>
      </c>
      <c r="L5" s="33">
        <v>2027</v>
      </c>
      <c r="M5" s="33">
        <v>2028</v>
      </c>
      <c r="N5" s="33">
        <v>2029</v>
      </c>
      <c r="O5" s="33">
        <v>2030</v>
      </c>
      <c r="P5" s="33">
        <v>2031</v>
      </c>
      <c r="Q5" s="33">
        <v>2032</v>
      </c>
      <c r="R5" s="33">
        <v>2033</v>
      </c>
      <c r="S5" s="33">
        <v>2034</v>
      </c>
      <c r="T5" s="33">
        <v>2035</v>
      </c>
      <c r="U5" s="33">
        <v>2036</v>
      </c>
      <c r="V5" s="33">
        <v>2037</v>
      </c>
      <c r="W5" s="33">
        <v>2038</v>
      </c>
      <c r="X5" s="33">
        <v>2039</v>
      </c>
      <c r="Y5" s="33">
        <v>2040</v>
      </c>
      <c r="Z5" s="33">
        <v>2041</v>
      </c>
      <c r="AA5" s="33">
        <v>2042</v>
      </c>
    </row>
    <row r="6" spans="2:27" x14ac:dyDescent="0.2">
      <c r="B6" s="34" t="s">
        <v>98</v>
      </c>
      <c r="C6" s="34"/>
      <c r="D6" s="35"/>
      <c r="E6" s="35"/>
      <c r="F6" s="36" t="s">
        <v>26</v>
      </c>
      <c r="G6" s="43">
        <v>929814760.67241561</v>
      </c>
      <c r="H6" s="37">
        <v>-2405014.4777205219</v>
      </c>
      <c r="I6" s="37">
        <v>-9675029.467214644</v>
      </c>
      <c r="J6" s="37">
        <v>-50337900.466294818</v>
      </c>
      <c r="K6" s="37">
        <v>58035622.820332766</v>
      </c>
      <c r="L6" s="37">
        <v>286508538.01350415</v>
      </c>
      <c r="M6" s="37">
        <v>299213650.33226126</v>
      </c>
      <c r="N6" s="37">
        <v>387931670.65665889</v>
      </c>
      <c r="O6" s="37">
        <v>-2738909.4483999996</v>
      </c>
      <c r="P6" s="37">
        <v>-2738909.4483999996</v>
      </c>
      <c r="Q6" s="37">
        <v>-2738909.4483999996</v>
      </c>
      <c r="R6" s="37">
        <v>-2738909.4483999996</v>
      </c>
      <c r="S6" s="37">
        <v>-2738909.4483999996</v>
      </c>
      <c r="T6" s="37">
        <v>-2738909.4483999996</v>
      </c>
      <c r="U6" s="37">
        <v>-2738909.4483999996</v>
      </c>
      <c r="V6" s="37">
        <v>-2738909.4483999996</v>
      </c>
      <c r="W6" s="37">
        <v>-2738909.4483999996</v>
      </c>
      <c r="X6" s="37">
        <v>-2738909.4483999996</v>
      </c>
      <c r="Y6" s="37">
        <v>-2738909.4483999996</v>
      </c>
      <c r="Z6" s="37">
        <v>-2738909.4483999996</v>
      </c>
      <c r="AA6" s="37">
        <v>114657699.1112964</v>
      </c>
    </row>
    <row r="7" spans="2:27" x14ac:dyDescent="0.2">
      <c r="B7" s="34" t="s">
        <v>99</v>
      </c>
      <c r="C7" s="34"/>
      <c r="D7" s="35"/>
      <c r="E7" s="35"/>
      <c r="F7" s="36" t="s">
        <v>26</v>
      </c>
      <c r="G7" s="43">
        <v>956731144.74071598</v>
      </c>
      <c r="H7" s="37">
        <v>-1857034.2040954549</v>
      </c>
      <c r="I7" s="37">
        <v>-8907354.9979922827</v>
      </c>
      <c r="J7" s="37">
        <v>-49070743.091924407</v>
      </c>
      <c r="K7" s="37">
        <v>122926578.32015999</v>
      </c>
      <c r="L7" s="37">
        <v>268248923.56503797</v>
      </c>
      <c r="M7" s="37">
        <v>287606715.94755697</v>
      </c>
      <c r="N7" s="37">
        <v>359150277.59298432</v>
      </c>
      <c r="O7" s="37">
        <v>-2080216.0844000001</v>
      </c>
      <c r="P7" s="37">
        <v>-2080216.0844000001</v>
      </c>
      <c r="Q7" s="37">
        <v>-2080216.0844000001</v>
      </c>
      <c r="R7" s="37">
        <v>-2080216.0844000001</v>
      </c>
      <c r="S7" s="37">
        <v>-2080216.0844000001</v>
      </c>
      <c r="T7" s="37">
        <v>-2080216.0844000001</v>
      </c>
      <c r="U7" s="37">
        <v>-2080216.0844000001</v>
      </c>
      <c r="V7" s="37">
        <v>-2080216.0844000001</v>
      </c>
      <c r="W7" s="37">
        <v>-2080216.0844000001</v>
      </c>
      <c r="X7" s="37">
        <v>-2080216.0844000001</v>
      </c>
      <c r="Y7" s="37">
        <v>-2080216.0844000001</v>
      </c>
      <c r="Z7" s="37">
        <v>-2080216.0844000001</v>
      </c>
      <c r="AA7" s="37">
        <v>129128118.4013875</v>
      </c>
    </row>
    <row r="8" spans="2:27" x14ac:dyDescent="0.2">
      <c r="B8" s="34" t="s">
        <v>100</v>
      </c>
      <c r="C8" s="34"/>
      <c r="D8" s="35"/>
      <c r="E8" s="35"/>
      <c r="F8" s="36" t="s">
        <v>26</v>
      </c>
      <c r="G8" s="43">
        <v>478811915.77177244</v>
      </c>
      <c r="H8" s="37">
        <v>-639774.13547596533</v>
      </c>
      <c r="I8" s="37">
        <v>-3114247.3859351454</v>
      </c>
      <c r="J8" s="37">
        <v>-4555760.4249744685</v>
      </c>
      <c r="K8" s="37">
        <v>-11080984.78239746</v>
      </c>
      <c r="L8" s="37">
        <v>-61592182.760241091</v>
      </c>
      <c r="M8" s="37">
        <v>179549808.63314033</v>
      </c>
      <c r="N8" s="37">
        <v>389143035.4710415</v>
      </c>
      <c r="O8" s="37">
        <v>-1527544.7451468869</v>
      </c>
      <c r="P8" s="37">
        <v>-1527544.7451468869</v>
      </c>
      <c r="Q8" s="37">
        <v>-1527544.7451468869</v>
      </c>
      <c r="R8" s="37">
        <v>-1527544.7451468869</v>
      </c>
      <c r="S8" s="37">
        <v>-1527544.7451468869</v>
      </c>
      <c r="T8" s="37">
        <v>-1527544.7451468869</v>
      </c>
      <c r="U8" s="37">
        <v>-1527544.7451468869</v>
      </c>
      <c r="V8" s="37">
        <v>-1527544.7451468869</v>
      </c>
      <c r="W8" s="37">
        <v>-1527544.7451468869</v>
      </c>
      <c r="X8" s="37">
        <v>-1527544.7451468869</v>
      </c>
      <c r="Y8" s="37">
        <v>-1527544.7451468869</v>
      </c>
      <c r="Z8" s="37">
        <v>-1527544.7451468869</v>
      </c>
      <c r="AA8" s="37">
        <v>85953069.745397508</v>
      </c>
    </row>
    <row r="9" spans="2:27" x14ac:dyDescent="0.2">
      <c r="B9" s="34" t="s">
        <v>101</v>
      </c>
      <c r="C9" s="34"/>
      <c r="D9" s="35"/>
      <c r="E9" s="35"/>
      <c r="F9" s="36" t="s">
        <v>26</v>
      </c>
      <c r="G9" s="43">
        <v>440613650.29760164</v>
      </c>
      <c r="H9" s="37">
        <v>-794489.0227373729</v>
      </c>
      <c r="I9" s="37">
        <v>-3120367.9454187215</v>
      </c>
      <c r="J9" s="37">
        <v>-5265944.4735086663</v>
      </c>
      <c r="K9" s="37">
        <v>-33142568.091878928</v>
      </c>
      <c r="L9" s="37">
        <v>-49228641.206625879</v>
      </c>
      <c r="M9" s="37">
        <v>154143070.42293808</v>
      </c>
      <c r="N9" s="37">
        <v>389496161.90231228</v>
      </c>
      <c r="O9" s="37">
        <v>-1174418.3138761134</v>
      </c>
      <c r="P9" s="37">
        <v>-1147193.4697327926</v>
      </c>
      <c r="Q9" s="37">
        <v>-1147193.4697327926</v>
      </c>
      <c r="R9" s="37">
        <v>-1147193.4697327926</v>
      </c>
      <c r="S9" s="37">
        <v>-1147193.4697327926</v>
      </c>
      <c r="T9" s="37">
        <v>-1147193.4697327926</v>
      </c>
      <c r="U9" s="37">
        <v>-1097281.2554700377</v>
      </c>
      <c r="V9" s="37">
        <v>-1097281.2554700377</v>
      </c>
      <c r="W9" s="37">
        <v>-1097281.2554700377</v>
      </c>
      <c r="X9" s="37">
        <v>-1097281.2554700377</v>
      </c>
      <c r="Y9" s="37">
        <v>-1097281.2554700377</v>
      </c>
      <c r="Z9" s="37">
        <v>-965694.50877732027</v>
      </c>
      <c r="AA9" s="37">
        <v>72768541.350478038</v>
      </c>
    </row>
    <row r="10" spans="2:27" x14ac:dyDescent="0.2">
      <c r="B10" s="34" t="s">
        <v>102</v>
      </c>
      <c r="C10" s="34"/>
      <c r="D10" s="35"/>
      <c r="E10" s="35"/>
      <c r="F10" s="36" t="s">
        <v>26</v>
      </c>
      <c r="G10" s="43">
        <v>461810395.8644619</v>
      </c>
      <c r="H10" s="37">
        <v>-639774.13547596533</v>
      </c>
      <c r="I10" s="37">
        <v>-3192126.6038251789</v>
      </c>
      <c r="J10" s="37">
        <v>-4765300.8653327422</v>
      </c>
      <c r="K10" s="37">
        <v>-11908178.343743708</v>
      </c>
      <c r="L10" s="37">
        <v>-87589031.008850828</v>
      </c>
      <c r="M10" s="37">
        <v>155264277.19928664</v>
      </c>
      <c r="N10" s="37">
        <v>397020552.98499948</v>
      </c>
      <c r="O10" s="37">
        <v>-1722136.6629468873</v>
      </c>
      <c r="P10" s="37">
        <v>-1722136.6629468873</v>
      </c>
      <c r="Q10" s="37">
        <v>-1722136.6629468873</v>
      </c>
      <c r="R10" s="37">
        <v>-1722136.6629468873</v>
      </c>
      <c r="S10" s="37">
        <v>-1722136.6629468873</v>
      </c>
      <c r="T10" s="37">
        <v>-1722136.6629468873</v>
      </c>
      <c r="U10" s="37">
        <v>-1722136.6629468873</v>
      </c>
      <c r="V10" s="37">
        <v>-1722136.6629468873</v>
      </c>
      <c r="W10" s="37">
        <v>-1722136.6629468873</v>
      </c>
      <c r="X10" s="37">
        <v>-1722136.6629468873</v>
      </c>
      <c r="Y10" s="37">
        <v>-1722136.6629468873</v>
      </c>
      <c r="Z10" s="37">
        <v>-1722136.6629468873</v>
      </c>
      <c r="AA10" s="37">
        <v>122067649.77919751</v>
      </c>
    </row>
    <row r="11" spans="2:27" x14ac:dyDescent="0.2">
      <c r="B11" s="34" t="s">
        <v>103</v>
      </c>
      <c r="C11" s="34"/>
      <c r="D11" s="35"/>
      <c r="E11" s="35"/>
      <c r="F11" s="36" t="s">
        <v>26</v>
      </c>
      <c r="G11" s="43">
        <v>440143454.13395238</v>
      </c>
      <c r="H11" s="37">
        <v>-1047727.3286504461</v>
      </c>
      <c r="I11" s="37">
        <v>-3655062.939274373</v>
      </c>
      <c r="J11" s="37">
        <v>-6997954.1252998263</v>
      </c>
      <c r="K11" s="37">
        <v>-48947842.874629222</v>
      </c>
      <c r="L11" s="37">
        <v>-122901065.96991576</v>
      </c>
      <c r="M11" s="37">
        <v>217315427.21350235</v>
      </c>
      <c r="N11" s="37">
        <v>388334153.24808836</v>
      </c>
      <c r="O11" s="37">
        <v>-2336426.9680999997</v>
      </c>
      <c r="P11" s="37">
        <v>-2336426.9680999997</v>
      </c>
      <c r="Q11" s="37">
        <v>-2336426.9680999997</v>
      </c>
      <c r="R11" s="37">
        <v>-2336426.9680999997</v>
      </c>
      <c r="S11" s="37">
        <v>-2336426.9680999997</v>
      </c>
      <c r="T11" s="37">
        <v>-2336426.9680999997</v>
      </c>
      <c r="U11" s="37">
        <v>-2336426.9680999997</v>
      </c>
      <c r="V11" s="37">
        <v>-2336426.9680999997</v>
      </c>
      <c r="W11" s="37">
        <v>-2336426.9680999997</v>
      </c>
      <c r="X11" s="37">
        <v>-2336426.9680999997</v>
      </c>
      <c r="Y11" s="37">
        <v>-2336426.9680999997</v>
      </c>
      <c r="Z11" s="37">
        <v>-2336426.9680999997</v>
      </c>
      <c r="AA11" s="37">
        <v>130999602.31855536</v>
      </c>
    </row>
    <row r="12" spans="2:27" x14ac:dyDescent="0.2">
      <c r="B12" s="34" t="s">
        <v>104</v>
      </c>
      <c r="C12" s="34"/>
      <c r="D12" s="35"/>
      <c r="E12" s="35"/>
      <c r="F12" s="36" t="s">
        <v>26</v>
      </c>
      <c r="G12" s="43">
        <v>961764468.64893711</v>
      </c>
      <c r="H12" s="37">
        <v>-1335404.0389495566</v>
      </c>
      <c r="I12" s="37">
        <v>-4758051.797341343</v>
      </c>
      <c r="J12" s="37">
        <v>-20444327.871719938</v>
      </c>
      <c r="K12" s="37">
        <v>32980120.083888777</v>
      </c>
      <c r="L12" s="37">
        <v>316067778.62454718</v>
      </c>
      <c r="M12" s="37">
        <v>312674821.96477842</v>
      </c>
      <c r="N12" s="37">
        <v>389252678.23741227</v>
      </c>
      <c r="O12" s="37">
        <v>-1417901.9787761134</v>
      </c>
      <c r="P12" s="37">
        <v>-1390677.1346327926</v>
      </c>
      <c r="Q12" s="37">
        <v>-1390677.1346327926</v>
      </c>
      <c r="R12" s="37">
        <v>-1390677.1346327926</v>
      </c>
      <c r="S12" s="37">
        <v>-1390677.1346327926</v>
      </c>
      <c r="T12" s="37">
        <v>-1390677.1346327926</v>
      </c>
      <c r="U12" s="37">
        <v>-1340764.9203700377</v>
      </c>
      <c r="V12" s="37">
        <v>-1340764.9203700377</v>
      </c>
      <c r="W12" s="37">
        <v>-1340764.9203700377</v>
      </c>
      <c r="X12" s="37">
        <v>-1340764.9203700377</v>
      </c>
      <c r="Y12" s="37">
        <v>-1340764.9203700377</v>
      </c>
      <c r="Z12" s="37">
        <v>-1209178.1736773204</v>
      </c>
      <c r="AA12" s="37">
        <v>67207299.596478045</v>
      </c>
    </row>
    <row r="13" spans="2:27" x14ac:dyDescent="0.2">
      <c r="B13" s="34" t="s">
        <v>105</v>
      </c>
      <c r="C13" s="34"/>
      <c r="D13" s="35"/>
      <c r="E13" s="35"/>
      <c r="F13" s="36" t="s">
        <v>26</v>
      </c>
      <c r="G13" s="43">
        <v>945278363.06231403</v>
      </c>
      <c r="H13" s="37" t="s">
        <v>190</v>
      </c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2:27" x14ac:dyDescent="0.2">
      <c r="B14" s="34" t="s">
        <v>106</v>
      </c>
      <c r="C14" s="34"/>
      <c r="D14" s="35"/>
      <c r="E14" s="35"/>
      <c r="F14" s="36" t="s">
        <v>26</v>
      </c>
      <c r="G14" s="43">
        <v>945808757.29273832</v>
      </c>
      <c r="H14" s="37">
        <v>-1203159.511987403</v>
      </c>
      <c r="I14" s="37">
        <v>-4741581.3533202317</v>
      </c>
      <c r="J14" s="37">
        <v>-20193257.275680009</v>
      </c>
      <c r="K14" s="37">
        <v>38993478.341008179</v>
      </c>
      <c r="L14" s="37">
        <v>294963255.86485618</v>
      </c>
      <c r="M14" s="37">
        <v>276249126.44516885</v>
      </c>
      <c r="N14" s="37">
        <v>397130195.75137025</v>
      </c>
      <c r="O14" s="37">
        <v>-1612493.8965761133</v>
      </c>
      <c r="P14" s="37">
        <v>-1585269.0524327925</v>
      </c>
      <c r="Q14" s="37">
        <v>-1585269.0524327925</v>
      </c>
      <c r="R14" s="37">
        <v>-1585269.0524327925</v>
      </c>
      <c r="S14" s="37">
        <v>-1585269.0524327925</v>
      </c>
      <c r="T14" s="37">
        <v>-1585269.0524327925</v>
      </c>
      <c r="U14" s="37">
        <v>-1535356.8381700376</v>
      </c>
      <c r="V14" s="37">
        <v>-1535356.8381700376</v>
      </c>
      <c r="W14" s="37">
        <v>-1535356.8381700376</v>
      </c>
      <c r="X14" s="37">
        <v>-1535356.8381700376</v>
      </c>
      <c r="Y14" s="37">
        <v>-1535356.8381700376</v>
      </c>
      <c r="Z14" s="37">
        <v>-1403770.0914773203</v>
      </c>
      <c r="AA14" s="37">
        <v>103921704.87363519</v>
      </c>
    </row>
    <row r="15" spans="2:27" x14ac:dyDescent="0.2">
      <c r="B15" s="34" t="s">
        <v>119</v>
      </c>
      <c r="C15" s="34"/>
      <c r="D15" s="35"/>
      <c r="E15" s="35"/>
      <c r="F15" s="36" t="s">
        <v>26</v>
      </c>
      <c r="G15" s="43">
        <v>968657768.55221927</v>
      </c>
      <c r="H15" s="37" t="s">
        <v>190</v>
      </c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2:27" x14ac:dyDescent="0.2">
      <c r="B16" s="34" t="s">
        <v>120</v>
      </c>
      <c r="C16" s="34"/>
      <c r="D16" s="35"/>
      <c r="E16" s="35"/>
      <c r="F16" s="36" t="s">
        <v>26</v>
      </c>
      <c r="G16" s="43">
        <v>1068307927.6385545</v>
      </c>
      <c r="H16" s="37" t="s">
        <v>190</v>
      </c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2:31" x14ac:dyDescent="0.2">
      <c r="B17" s="131" t="s">
        <v>161</v>
      </c>
      <c r="C17" s="34"/>
      <c r="D17" s="35"/>
      <c r="E17" s="35"/>
      <c r="F17" s="36" t="s">
        <v>26</v>
      </c>
      <c r="G17" s="43">
        <v>1048309619.2179102</v>
      </c>
      <c r="H17" s="37" t="s">
        <v>190</v>
      </c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2:31" x14ac:dyDescent="0.2"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</row>
    <row r="19" spans="2:31" x14ac:dyDescent="0.2"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</row>
    <row r="20" spans="2:31" ht="15" x14ac:dyDescent="0.25">
      <c r="B20" s="63" t="s">
        <v>32</v>
      </c>
      <c r="C20" s="63"/>
      <c r="D20" s="63" t="s">
        <v>45</v>
      </c>
      <c r="E20" s="63"/>
      <c r="F20" s="64"/>
      <c r="G20" s="65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</row>
    <row r="21" spans="2:31" x14ac:dyDescent="0.2"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C21" s="61"/>
    </row>
    <row r="22" spans="2:31" ht="15" x14ac:dyDescent="0.25">
      <c r="B22" s="27" t="s">
        <v>48</v>
      </c>
      <c r="C22" s="27"/>
      <c r="D22" s="28"/>
      <c r="E22" s="28"/>
      <c r="F22" s="6"/>
      <c r="G22" s="18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C22" s="6"/>
      <c r="AD22" s="6"/>
      <c r="AE22" s="6"/>
    </row>
    <row r="23" spans="2:31" ht="30" x14ac:dyDescent="0.25">
      <c r="B23" s="31" t="s">
        <v>25</v>
      </c>
      <c r="C23" s="31" t="s">
        <v>108</v>
      </c>
      <c r="D23" s="31" t="s">
        <v>46</v>
      </c>
      <c r="E23" s="32" t="s">
        <v>47</v>
      </c>
      <c r="F23" s="32" t="s">
        <v>17</v>
      </c>
      <c r="G23" s="33" t="s">
        <v>44</v>
      </c>
      <c r="H23" s="33">
        <v>2023</v>
      </c>
      <c r="I23" s="33">
        <v>2024</v>
      </c>
      <c r="J23" s="33">
        <v>2025</v>
      </c>
      <c r="K23" s="33">
        <v>2026</v>
      </c>
      <c r="L23" s="33">
        <v>2027</v>
      </c>
      <c r="M23" s="33">
        <v>2028</v>
      </c>
      <c r="N23" s="33">
        <v>2029</v>
      </c>
      <c r="O23" s="33">
        <v>2030</v>
      </c>
      <c r="P23" s="33">
        <v>2031</v>
      </c>
      <c r="Q23" s="33">
        <v>2032</v>
      </c>
      <c r="R23" s="33">
        <v>2033</v>
      </c>
      <c r="S23" s="33">
        <v>2034</v>
      </c>
      <c r="T23" s="33">
        <v>2035</v>
      </c>
      <c r="U23" s="33">
        <v>2036</v>
      </c>
      <c r="V23" s="33">
        <v>2037</v>
      </c>
      <c r="W23" s="33">
        <v>2038</v>
      </c>
      <c r="X23" s="33">
        <v>2039</v>
      </c>
      <c r="Y23" s="33">
        <v>2040</v>
      </c>
      <c r="Z23" s="33">
        <v>2041</v>
      </c>
      <c r="AA23" s="33">
        <v>2042</v>
      </c>
      <c r="AC23" s="33" t="s">
        <v>51</v>
      </c>
      <c r="AD23" s="39" t="s">
        <v>95</v>
      </c>
      <c r="AE23" s="39" t="s">
        <v>55</v>
      </c>
    </row>
    <row r="24" spans="2:31" x14ac:dyDescent="0.2">
      <c r="B24" s="34" t="s">
        <v>98</v>
      </c>
      <c r="C24" s="89">
        <v>1</v>
      </c>
      <c r="D24" s="34" t="s">
        <v>109</v>
      </c>
      <c r="E24" s="38">
        <v>1</v>
      </c>
      <c r="F24" s="36" t="s">
        <v>26</v>
      </c>
      <c r="G24" s="43">
        <v>-3521058.6458221949</v>
      </c>
      <c r="H24" s="37">
        <v>-422218.99338246026</v>
      </c>
      <c r="I24" s="37">
        <v>-2465134.9424337461</v>
      </c>
      <c r="J24" s="37">
        <v>-3241780.8616837934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3524252.5085624997</v>
      </c>
      <c r="AC24" s="37">
        <v>3524252.5085624997</v>
      </c>
      <c r="AD24" s="95">
        <v>17</v>
      </c>
      <c r="AE24" s="37">
        <v>153228.36993749999</v>
      </c>
    </row>
    <row r="25" spans="2:31" x14ac:dyDescent="0.2">
      <c r="B25" s="34" t="s">
        <v>98</v>
      </c>
      <c r="C25" s="89">
        <v>1</v>
      </c>
      <c r="D25" s="34" t="s">
        <v>110</v>
      </c>
      <c r="E25" s="38">
        <v>1</v>
      </c>
      <c r="F25" s="36" t="s">
        <v>26</v>
      </c>
      <c r="G25" s="43">
        <v>-23198488.62437778</v>
      </c>
      <c r="H25" s="37">
        <v>-349642.19622909452</v>
      </c>
      <c r="I25" s="37">
        <v>-985330.46175150201</v>
      </c>
      <c r="J25" s="37">
        <v>-36877289.014519408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19652020.288714282</v>
      </c>
      <c r="AC25" s="37">
        <v>19652020.288714282</v>
      </c>
      <c r="AD25" s="95">
        <v>17</v>
      </c>
      <c r="AE25" s="37">
        <v>1091778.9049285715</v>
      </c>
    </row>
    <row r="26" spans="2:31" x14ac:dyDescent="0.2">
      <c r="B26" s="34" t="s">
        <v>98</v>
      </c>
      <c r="C26" s="89">
        <v>1</v>
      </c>
      <c r="D26" s="34" t="s">
        <v>162</v>
      </c>
      <c r="E26" s="38">
        <v>1</v>
      </c>
      <c r="F26" s="36" t="s">
        <v>26</v>
      </c>
      <c r="G26" s="43">
        <v>-7931773.5835238416</v>
      </c>
      <c r="H26" s="37">
        <v>-952928.48752174631</v>
      </c>
      <c r="I26" s="37">
        <v>-5011712.6136858128</v>
      </c>
      <c r="J26" s="37">
        <v>-7860228.1637924407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7949299.8273750003</v>
      </c>
      <c r="AC26" s="37">
        <v>7949299.8273750003</v>
      </c>
      <c r="AD26" s="95">
        <v>17</v>
      </c>
      <c r="AE26" s="37">
        <v>345621.73162500001</v>
      </c>
    </row>
    <row r="27" spans="2:31" x14ac:dyDescent="0.2">
      <c r="B27" s="34" t="s">
        <v>98</v>
      </c>
      <c r="C27" s="89">
        <v>1</v>
      </c>
      <c r="D27" s="34" t="s">
        <v>114</v>
      </c>
      <c r="E27" s="38">
        <v>1</v>
      </c>
      <c r="F27" s="36" t="s">
        <v>26</v>
      </c>
      <c r="G27" s="43">
        <v>-10521551.412965309</v>
      </c>
      <c r="H27" s="37">
        <v>0</v>
      </c>
      <c r="I27" s="37">
        <v>-132244.52696215356</v>
      </c>
      <c r="J27" s="37">
        <v>-226594.1888732982</v>
      </c>
      <c r="K27" s="37">
        <v>-687205.22527150158</v>
      </c>
      <c r="L27" s="37">
        <v>-7527757.0437371507</v>
      </c>
      <c r="M27" s="37">
        <v>-12420082.532655895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12596330.110499997</v>
      </c>
      <c r="AC27" s="37">
        <v>12596330.110499997</v>
      </c>
      <c r="AD27" s="95">
        <v>14</v>
      </c>
      <c r="AE27" s="37">
        <v>599825.2433571429</v>
      </c>
    </row>
    <row r="28" spans="2:31" x14ac:dyDescent="0.2">
      <c r="B28" s="34" t="s">
        <v>98</v>
      </c>
      <c r="C28" s="89">
        <v>1</v>
      </c>
      <c r="D28" s="34" t="s">
        <v>121</v>
      </c>
      <c r="E28" s="38">
        <v>1</v>
      </c>
      <c r="F28" s="36" t="s">
        <v>26</v>
      </c>
      <c r="G28" s="43">
        <v>-60627215.147090174</v>
      </c>
      <c r="H28" s="37">
        <v>-680224.80058722047</v>
      </c>
      <c r="I28" s="37">
        <v>-1080606.9223814295</v>
      </c>
      <c r="J28" s="37">
        <v>-2132008.2374258759</v>
      </c>
      <c r="K28" s="37">
        <v>-73002033.177400842</v>
      </c>
      <c r="L28" s="37">
        <v>-34617388.637204632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63721292.442857139</v>
      </c>
      <c r="AC28" s="37">
        <v>63721292.442857139</v>
      </c>
      <c r="AD28" s="95">
        <v>15</v>
      </c>
      <c r="AE28" s="37">
        <v>3186064.6221428569</v>
      </c>
    </row>
    <row r="29" spans="2:31" x14ac:dyDescent="0.2">
      <c r="B29" s="34" t="s">
        <v>98</v>
      </c>
      <c r="C29" s="89">
        <v>2</v>
      </c>
      <c r="D29" s="34" t="s">
        <v>163</v>
      </c>
      <c r="E29" s="38">
        <v>1</v>
      </c>
      <c r="F29" s="36" t="s">
        <v>26</v>
      </c>
      <c r="G29" s="43">
        <v>-6360116.6386482688</v>
      </c>
      <c r="H29" s="37">
        <v>0</v>
      </c>
      <c r="I29" s="37">
        <v>0</v>
      </c>
      <c r="J29" s="37">
        <v>0</v>
      </c>
      <c r="K29" s="37">
        <v>0</v>
      </c>
      <c r="L29" s="37">
        <v>-785682.90483320248</v>
      </c>
      <c r="M29" s="37">
        <v>-5226312.8318373421</v>
      </c>
      <c r="N29" s="37">
        <v>-8733801.8658294566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9953413.3816874996</v>
      </c>
      <c r="AC29" s="37">
        <v>9953413.3816874996</v>
      </c>
      <c r="AD29" s="95">
        <v>13</v>
      </c>
      <c r="AE29" s="37">
        <v>368644.94006249995</v>
      </c>
    </row>
    <row r="30" spans="2:31" x14ac:dyDescent="0.2">
      <c r="B30" s="34" t="s">
        <v>99</v>
      </c>
      <c r="C30" s="89">
        <v>1</v>
      </c>
      <c r="D30" s="34" t="s">
        <v>109</v>
      </c>
      <c r="E30" s="38">
        <v>1</v>
      </c>
      <c r="F30" s="36" t="s">
        <v>26</v>
      </c>
      <c r="G30" s="43">
        <v>-3521058.6458221949</v>
      </c>
      <c r="H30" s="37">
        <v>-422218.99338246026</v>
      </c>
      <c r="I30" s="37">
        <v>-2465134.9424337461</v>
      </c>
      <c r="J30" s="37">
        <v>-3241780.8616837934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3524252.5085624997</v>
      </c>
      <c r="AC30" s="37">
        <v>3524252.5085624997</v>
      </c>
      <c r="AD30" s="95">
        <v>17</v>
      </c>
      <c r="AE30" s="37">
        <v>153228.36993749999</v>
      </c>
    </row>
    <row r="31" spans="2:31" x14ac:dyDescent="0.2">
      <c r="B31" s="34" t="s">
        <v>99</v>
      </c>
      <c r="C31" s="89">
        <v>1</v>
      </c>
      <c r="D31" s="34" t="s">
        <v>110</v>
      </c>
      <c r="E31" s="38">
        <v>1</v>
      </c>
      <c r="F31" s="36" t="s">
        <v>26</v>
      </c>
      <c r="G31" s="43">
        <v>-23198488.62437778</v>
      </c>
      <c r="H31" s="37">
        <v>-349642.19622909452</v>
      </c>
      <c r="I31" s="37">
        <v>-985330.46175150201</v>
      </c>
      <c r="J31" s="37">
        <v>-36877289.014519408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19652020.288714282</v>
      </c>
      <c r="AC31" s="37">
        <v>19652020.288714282</v>
      </c>
      <c r="AD31" s="95">
        <v>17</v>
      </c>
      <c r="AE31" s="37">
        <v>1091778.9049285715</v>
      </c>
    </row>
    <row r="32" spans="2:31" x14ac:dyDescent="0.2">
      <c r="B32" s="34" t="s">
        <v>99</v>
      </c>
      <c r="C32" s="89">
        <v>1</v>
      </c>
      <c r="D32" s="34" t="s">
        <v>162</v>
      </c>
      <c r="E32" s="38">
        <v>1</v>
      </c>
      <c r="F32" s="36" t="s">
        <v>26</v>
      </c>
      <c r="G32" s="43">
        <v>-7931773.5835238416</v>
      </c>
      <c r="H32" s="37">
        <v>-952928.48752174631</v>
      </c>
      <c r="I32" s="37">
        <v>-5011712.6136858128</v>
      </c>
      <c r="J32" s="37">
        <v>-7860228.1637924407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7949299.8273750003</v>
      </c>
      <c r="AC32" s="37">
        <v>7949299.8273750003</v>
      </c>
      <c r="AD32" s="95">
        <v>17</v>
      </c>
      <c r="AE32" s="37">
        <v>345621.73162500001</v>
      </c>
    </row>
    <row r="33" spans="2:31" x14ac:dyDescent="0.2">
      <c r="B33" s="34" t="s">
        <v>99</v>
      </c>
      <c r="C33" s="89">
        <v>1</v>
      </c>
      <c r="D33" s="34" t="s">
        <v>114</v>
      </c>
      <c r="E33" s="38">
        <v>1</v>
      </c>
      <c r="F33" s="36" t="s">
        <v>26</v>
      </c>
      <c r="G33" s="43">
        <v>-11728149.914859433</v>
      </c>
      <c r="H33" s="37">
        <v>-132244.52696215356</v>
      </c>
      <c r="I33" s="37">
        <v>-226594.1888732982</v>
      </c>
      <c r="J33" s="37">
        <v>-687205.22527150158</v>
      </c>
      <c r="K33" s="37">
        <v>-7527757.0437371507</v>
      </c>
      <c r="L33" s="37">
        <v>-12420082.532655895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11396679.623785712</v>
      </c>
      <c r="AC33" s="37">
        <v>11396679.623785712</v>
      </c>
      <c r="AD33" s="95">
        <v>16</v>
      </c>
      <c r="AE33" s="37">
        <v>599825.2433571429</v>
      </c>
    </row>
    <row r="34" spans="2:31" x14ac:dyDescent="0.2">
      <c r="B34" s="34" t="s">
        <v>99</v>
      </c>
      <c r="C34" s="89">
        <v>2</v>
      </c>
      <c r="D34" s="34" t="s">
        <v>111</v>
      </c>
      <c r="E34" s="38">
        <v>1</v>
      </c>
      <c r="F34" s="36" t="s">
        <v>26</v>
      </c>
      <c r="G34" s="43">
        <v>-30046574.370801624</v>
      </c>
      <c r="H34" s="37">
        <v>0</v>
      </c>
      <c r="I34" s="37">
        <v>-218582.79124792243</v>
      </c>
      <c r="J34" s="37">
        <v>-404239.82665726432</v>
      </c>
      <c r="K34" s="37">
        <v>-1270525.8591079731</v>
      </c>
      <c r="L34" s="37">
        <v>-12790442.054685278</v>
      </c>
      <c r="M34" s="37">
        <v>-23170241.459297508</v>
      </c>
      <c r="N34" s="37">
        <v>-39002025.08650405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56873482.237350002</v>
      </c>
      <c r="AC34" s="37">
        <v>56873482.237350002</v>
      </c>
      <c r="AD34" s="95">
        <v>13</v>
      </c>
      <c r="AE34" s="37">
        <v>1537121.1415500001</v>
      </c>
    </row>
    <row r="35" spans="2:31" x14ac:dyDescent="0.2">
      <c r="B35" s="34" t="s">
        <v>100</v>
      </c>
      <c r="C35" s="89">
        <v>1</v>
      </c>
      <c r="D35" s="34" t="s">
        <v>109</v>
      </c>
      <c r="E35" s="38">
        <v>1</v>
      </c>
      <c r="F35" s="36" t="s">
        <v>26</v>
      </c>
      <c r="G35" s="43">
        <v>-3521058.6458221949</v>
      </c>
      <c r="H35" s="37">
        <v>-422218.99338246026</v>
      </c>
      <c r="I35" s="37">
        <v>-2465134.9424337461</v>
      </c>
      <c r="J35" s="37">
        <v>-3241780.8616837934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3524252.5085624997</v>
      </c>
      <c r="AC35" s="37">
        <v>3524252.5085624997</v>
      </c>
      <c r="AD35" s="95">
        <v>17</v>
      </c>
      <c r="AE35" s="37">
        <v>153228.36993749999</v>
      </c>
    </row>
    <row r="36" spans="2:31" x14ac:dyDescent="0.2">
      <c r="B36" s="34" t="s">
        <v>100</v>
      </c>
      <c r="C36" s="89">
        <v>1</v>
      </c>
      <c r="D36" s="34" t="s">
        <v>112</v>
      </c>
      <c r="E36" s="38">
        <v>1</v>
      </c>
      <c r="F36" s="36" t="s">
        <v>26</v>
      </c>
      <c r="G36" s="43">
        <v>-14417783.641019311</v>
      </c>
      <c r="H36" s="37">
        <v>0</v>
      </c>
      <c r="I36" s="37">
        <v>-228577.6334819711</v>
      </c>
      <c r="J36" s="37">
        <v>-405508.80011768418</v>
      </c>
      <c r="K36" s="37">
        <v>-1379134.8972790523</v>
      </c>
      <c r="L36" s="37">
        <v>-11530404.373701308</v>
      </c>
      <c r="M36" s="37">
        <v>-20941152.958936516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24829040.637731899</v>
      </c>
      <c r="AC36" s="37">
        <v>24829040.637731899</v>
      </c>
      <c r="AD36" s="95">
        <v>14</v>
      </c>
      <c r="AE36" s="37">
        <v>689695.57327033067</v>
      </c>
    </row>
    <row r="37" spans="2:31" x14ac:dyDescent="0.2">
      <c r="B37" s="34" t="s">
        <v>100</v>
      </c>
      <c r="C37" s="89">
        <v>1</v>
      </c>
      <c r="D37" s="34" t="s">
        <v>122</v>
      </c>
      <c r="E37" s="38">
        <v>1</v>
      </c>
      <c r="F37" s="36" t="s">
        <v>26</v>
      </c>
      <c r="G37" s="43">
        <v>-20476149.695417814</v>
      </c>
      <c r="H37" s="37">
        <v>-217555.1420935051</v>
      </c>
      <c r="I37" s="37">
        <v>-288290.28305727453</v>
      </c>
      <c r="J37" s="37">
        <v>-681876.57429969229</v>
      </c>
      <c r="K37" s="37">
        <v>-8932922.8625469059</v>
      </c>
      <c r="L37" s="37">
        <v>-28091616.795502625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21835578.090000004</v>
      </c>
      <c r="AC37" s="37">
        <v>21835578.090000004</v>
      </c>
      <c r="AD37" s="95">
        <v>15</v>
      </c>
      <c r="AE37" s="37">
        <v>1091778.9045000002</v>
      </c>
    </row>
    <row r="38" spans="2:31" x14ac:dyDescent="0.2">
      <c r="B38" s="34" t="s">
        <v>100</v>
      </c>
      <c r="C38" s="89">
        <v>1</v>
      </c>
      <c r="D38" s="34" t="s">
        <v>114</v>
      </c>
      <c r="E38" s="38">
        <v>1</v>
      </c>
      <c r="F38" s="36" t="s">
        <v>26</v>
      </c>
      <c r="G38" s="43">
        <v>-10521551.412965309</v>
      </c>
      <c r="H38" s="37">
        <v>0</v>
      </c>
      <c r="I38" s="37">
        <v>-132244.52696215356</v>
      </c>
      <c r="J38" s="37">
        <v>-226594.1888732982</v>
      </c>
      <c r="K38" s="37">
        <v>-687205.22527150158</v>
      </c>
      <c r="L38" s="37">
        <v>-7527757.0437371507</v>
      </c>
      <c r="M38" s="37">
        <v>-12420082.532655895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12596330.110499997</v>
      </c>
      <c r="AC38" s="37">
        <v>12596330.110499997</v>
      </c>
      <c r="AD38" s="95">
        <v>14</v>
      </c>
      <c r="AE38" s="37">
        <v>599825.2433571429</v>
      </c>
    </row>
    <row r="39" spans="2:31" x14ac:dyDescent="0.2">
      <c r="B39" s="34" t="s">
        <v>100</v>
      </c>
      <c r="C39" s="89">
        <v>2</v>
      </c>
      <c r="D39" s="34" t="s">
        <v>164</v>
      </c>
      <c r="E39" s="38">
        <v>1</v>
      </c>
      <c r="F39" s="36" t="s">
        <v>26</v>
      </c>
      <c r="G39" s="43">
        <v>-6360116.482567383</v>
      </c>
      <c r="H39" s="37">
        <v>0</v>
      </c>
      <c r="I39" s="37">
        <v>0</v>
      </c>
      <c r="J39" s="37">
        <v>0</v>
      </c>
      <c r="K39" s="37">
        <v>0</v>
      </c>
      <c r="L39" s="37">
        <v>-785682.75</v>
      </c>
      <c r="M39" s="37">
        <v>-5226312.75</v>
      </c>
      <c r="N39" s="37">
        <v>-8733801.75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9953413.1437500007</v>
      </c>
      <c r="AC39" s="37">
        <v>9953413.1437500007</v>
      </c>
      <c r="AD39" s="95">
        <v>13</v>
      </c>
      <c r="AE39" s="37">
        <v>368644.93125000002</v>
      </c>
    </row>
    <row r="40" spans="2:31" x14ac:dyDescent="0.2">
      <c r="B40" s="34" t="s">
        <v>101</v>
      </c>
      <c r="C40" s="89">
        <v>1</v>
      </c>
      <c r="D40" s="34" t="s">
        <v>109</v>
      </c>
      <c r="E40" s="38">
        <v>1</v>
      </c>
      <c r="F40" s="36" t="s">
        <v>26</v>
      </c>
      <c r="G40" s="43">
        <v>-3521058.6458221949</v>
      </c>
      <c r="H40" s="37">
        <v>-422218.99338246026</v>
      </c>
      <c r="I40" s="37">
        <v>-2465134.9424337461</v>
      </c>
      <c r="J40" s="37">
        <v>-3241780.8616837934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3524252.5085624997</v>
      </c>
      <c r="AC40" s="37">
        <v>3524252.5085624997</v>
      </c>
      <c r="AD40" s="95">
        <v>17</v>
      </c>
      <c r="AE40" s="37">
        <v>153228.36993749999</v>
      </c>
    </row>
    <row r="41" spans="2:31" x14ac:dyDescent="0.2">
      <c r="B41" s="34" t="s">
        <v>101</v>
      </c>
      <c r="C41" s="89">
        <v>1</v>
      </c>
      <c r="D41" s="34" t="s">
        <v>113</v>
      </c>
      <c r="E41" s="38">
        <v>1</v>
      </c>
      <c r="F41" s="36" t="s">
        <v>26</v>
      </c>
      <c r="G41" s="43">
        <v>-20139689.2880571</v>
      </c>
      <c r="H41" s="37">
        <v>-240025.50239275914</v>
      </c>
      <c r="I41" s="37">
        <v>-428638.81411167764</v>
      </c>
      <c r="J41" s="37">
        <v>-1336958.3865533709</v>
      </c>
      <c r="K41" s="37">
        <v>-11958089.250841778</v>
      </c>
      <c r="L41" s="37">
        <v>-29041154.126669981</v>
      </c>
      <c r="M41" s="37">
        <v>-3548002.4469304425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33518065.339800008</v>
      </c>
      <c r="AC41" s="37">
        <v>33518065.339800008</v>
      </c>
      <c r="AD41" s="95">
        <v>14</v>
      </c>
      <c r="AE41" s="37">
        <v>931057.37055000023</v>
      </c>
    </row>
    <row r="42" spans="2:31" x14ac:dyDescent="0.2">
      <c r="B42" s="34" t="s">
        <v>101</v>
      </c>
      <c r="C42" s="89">
        <v>1</v>
      </c>
      <c r="D42" s="34" t="s">
        <v>114</v>
      </c>
      <c r="E42" s="38">
        <v>1</v>
      </c>
      <c r="F42" s="36" t="s">
        <v>26</v>
      </c>
      <c r="G42" s="43">
        <v>-11313331.49795779</v>
      </c>
      <c r="H42" s="37">
        <v>-132244.52696215356</v>
      </c>
      <c r="I42" s="37">
        <v>-226594.1888732982</v>
      </c>
      <c r="J42" s="37">
        <v>-687205.22527150158</v>
      </c>
      <c r="K42" s="37">
        <v>-7527757.0437371507</v>
      </c>
      <c r="L42" s="37">
        <v>-12420082.532655895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11996504.867142854</v>
      </c>
      <c r="AC42" s="37">
        <v>11996504.867142854</v>
      </c>
      <c r="AD42" s="95">
        <v>15</v>
      </c>
      <c r="AE42" s="37">
        <v>599825.2433571429</v>
      </c>
    </row>
    <row r="43" spans="2:31" x14ac:dyDescent="0.2">
      <c r="B43" s="34" t="s">
        <v>101</v>
      </c>
      <c r="C43" s="89">
        <v>2</v>
      </c>
      <c r="D43" s="34" t="s">
        <v>164</v>
      </c>
      <c r="E43" s="38">
        <v>1</v>
      </c>
      <c r="F43" s="36" t="s">
        <v>26</v>
      </c>
      <c r="G43" s="43">
        <v>-6360116.482567383</v>
      </c>
      <c r="H43" s="37">
        <v>0</v>
      </c>
      <c r="I43" s="37">
        <v>0</v>
      </c>
      <c r="J43" s="37">
        <v>0</v>
      </c>
      <c r="K43" s="37">
        <v>0</v>
      </c>
      <c r="L43" s="37">
        <v>-785682.75</v>
      </c>
      <c r="M43" s="37">
        <v>-5226312.75</v>
      </c>
      <c r="N43" s="37">
        <v>-8733801.75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9953413.1437500007</v>
      </c>
      <c r="AC43" s="37">
        <v>9953413.1437500007</v>
      </c>
      <c r="AD43" s="95">
        <v>13</v>
      </c>
      <c r="AE43" s="37">
        <v>368644.93125000002</v>
      </c>
    </row>
    <row r="44" spans="2:31" x14ac:dyDescent="0.2">
      <c r="B44" s="34" t="s">
        <v>102</v>
      </c>
      <c r="C44" s="89">
        <v>1</v>
      </c>
      <c r="D44" s="34" t="s">
        <v>109</v>
      </c>
      <c r="E44" s="38">
        <v>1</v>
      </c>
      <c r="F44" s="36" t="s">
        <v>26</v>
      </c>
      <c r="G44" s="43">
        <v>-3521058.6458221949</v>
      </c>
      <c r="H44" s="37">
        <v>-422218.99338246026</v>
      </c>
      <c r="I44" s="37">
        <v>-2465134.9424337461</v>
      </c>
      <c r="J44" s="37">
        <v>-3241780.8616837934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3524252.5085624997</v>
      </c>
      <c r="AC44" s="37">
        <v>3524252.5085624997</v>
      </c>
      <c r="AD44" s="95">
        <v>17</v>
      </c>
      <c r="AE44" s="37">
        <v>153228.36993749999</v>
      </c>
    </row>
    <row r="45" spans="2:31" x14ac:dyDescent="0.2">
      <c r="B45" s="34" t="s">
        <v>102</v>
      </c>
      <c r="C45" s="89">
        <v>1</v>
      </c>
      <c r="D45" s="34" t="s">
        <v>112</v>
      </c>
      <c r="E45" s="38">
        <v>1</v>
      </c>
      <c r="F45" s="36" t="s">
        <v>26</v>
      </c>
      <c r="G45" s="43">
        <v>-14417783.641019311</v>
      </c>
      <c r="H45" s="37">
        <v>0</v>
      </c>
      <c r="I45" s="37">
        <v>-228577.6334819711</v>
      </c>
      <c r="J45" s="37">
        <v>-405508.80011768418</v>
      </c>
      <c r="K45" s="37">
        <v>-1379134.8972790523</v>
      </c>
      <c r="L45" s="37">
        <v>-11530404.373701308</v>
      </c>
      <c r="M45" s="37">
        <v>-20941152.958936516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24829040.637731899</v>
      </c>
      <c r="AC45" s="37">
        <v>24829040.637731899</v>
      </c>
      <c r="AD45" s="95">
        <v>14</v>
      </c>
      <c r="AE45" s="37">
        <v>689695.57327033067</v>
      </c>
    </row>
    <row r="46" spans="2:31" x14ac:dyDescent="0.2">
      <c r="B46" s="34" t="s">
        <v>102</v>
      </c>
      <c r="C46" s="89">
        <v>1</v>
      </c>
      <c r="D46" s="34" t="s">
        <v>115</v>
      </c>
      <c r="E46" s="38">
        <v>1</v>
      </c>
      <c r="F46" s="36" t="s">
        <v>26</v>
      </c>
      <c r="G46" s="43">
        <v>-20476149.695417814</v>
      </c>
      <c r="H46" s="37">
        <v>-217555.1420935051</v>
      </c>
      <c r="I46" s="37">
        <v>-288290.28305727453</v>
      </c>
      <c r="J46" s="37">
        <v>-681876.57429969229</v>
      </c>
      <c r="K46" s="37">
        <v>-8932922.8625469059</v>
      </c>
      <c r="L46" s="37">
        <v>-28091616.795502625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21835578.090000004</v>
      </c>
      <c r="AC46" s="37">
        <v>21835578.090000004</v>
      </c>
      <c r="AD46" s="95">
        <v>15</v>
      </c>
      <c r="AE46" s="37">
        <v>1091778.9045000002</v>
      </c>
    </row>
    <row r="47" spans="2:31" x14ac:dyDescent="0.2">
      <c r="B47" s="34" t="s">
        <v>102</v>
      </c>
      <c r="C47" s="89">
        <v>2</v>
      </c>
      <c r="D47" s="34" t="s">
        <v>116</v>
      </c>
      <c r="E47" s="38">
        <v>1</v>
      </c>
      <c r="F47" s="36" t="s">
        <v>26</v>
      </c>
      <c r="G47" s="43">
        <v>-20259539.421889197</v>
      </c>
      <c r="H47" s="37">
        <v>0</v>
      </c>
      <c r="I47" s="37">
        <v>-210123.74485218734</v>
      </c>
      <c r="J47" s="37">
        <v>-436134.62923157233</v>
      </c>
      <c r="K47" s="37">
        <v>-1514398.7866177501</v>
      </c>
      <c r="L47" s="37">
        <v>-14960288.042346887</v>
      </c>
      <c r="M47" s="37">
        <v>-32076926.716509584</v>
      </c>
      <c r="N47" s="37">
        <v>-1136202.6829420167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37247215.205849998</v>
      </c>
      <c r="AC47" s="37">
        <v>37247215.205849998</v>
      </c>
      <c r="AD47" s="95">
        <v>13</v>
      </c>
      <c r="AE47" s="37">
        <v>1006681.49205</v>
      </c>
    </row>
    <row r="48" spans="2:31" x14ac:dyDescent="0.2">
      <c r="B48" s="34" t="s">
        <v>103</v>
      </c>
      <c r="C48" s="89">
        <v>1</v>
      </c>
      <c r="D48" s="34" t="s">
        <v>109</v>
      </c>
      <c r="E48" s="38">
        <v>1</v>
      </c>
      <c r="F48" s="36" t="s">
        <v>26</v>
      </c>
      <c r="G48" s="43">
        <v>-3521058.6458221949</v>
      </c>
      <c r="H48" s="37">
        <v>-422218.99338246026</v>
      </c>
      <c r="I48" s="37">
        <v>-2465134.9424337461</v>
      </c>
      <c r="J48" s="37">
        <v>-3241780.8616837934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3524252.5085624997</v>
      </c>
      <c r="AC48" s="37">
        <v>3524252.5085624997</v>
      </c>
      <c r="AD48" s="95">
        <v>17</v>
      </c>
      <c r="AE48" s="37">
        <v>153228.36993749999</v>
      </c>
    </row>
    <row r="49" spans="2:31" x14ac:dyDescent="0.2">
      <c r="B49" s="34" t="s">
        <v>103</v>
      </c>
      <c r="C49" s="89">
        <v>1</v>
      </c>
      <c r="D49" s="34" t="s">
        <v>117</v>
      </c>
      <c r="E49" s="38">
        <v>1</v>
      </c>
      <c r="F49" s="36" t="s">
        <v>26</v>
      </c>
      <c r="G49" s="43">
        <v>-41044119.422244988</v>
      </c>
      <c r="H49" s="37">
        <v>-275708.66621232731</v>
      </c>
      <c r="I49" s="37">
        <v>-675043.52491005464</v>
      </c>
      <c r="J49" s="37">
        <v>-2387091.4640448391</v>
      </c>
      <c r="K49" s="37">
        <v>-15080441.17104516</v>
      </c>
      <c r="L49" s="37">
        <v>-74516962.094457239</v>
      </c>
      <c r="M49" s="37">
        <v>-2215698.4643303752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68508680.67719999</v>
      </c>
      <c r="AC49" s="37">
        <v>68508680.67719999</v>
      </c>
      <c r="AD49" s="95">
        <v>14</v>
      </c>
      <c r="AE49" s="37">
        <v>1903018.9076999999</v>
      </c>
    </row>
    <row r="50" spans="2:31" x14ac:dyDescent="0.2">
      <c r="B50" s="34" t="s">
        <v>103</v>
      </c>
      <c r="C50" s="89">
        <v>1</v>
      </c>
      <c r="D50" s="34" t="s">
        <v>122</v>
      </c>
      <c r="E50" s="38">
        <v>1</v>
      </c>
      <c r="F50" s="36" t="s">
        <v>26</v>
      </c>
      <c r="G50" s="43">
        <v>-20476149.695417814</v>
      </c>
      <c r="H50" s="37">
        <v>-217555.1420935051</v>
      </c>
      <c r="I50" s="37">
        <v>-288290.28305727453</v>
      </c>
      <c r="J50" s="37">
        <v>-681876.57429969229</v>
      </c>
      <c r="K50" s="37">
        <v>-8932922.8625469059</v>
      </c>
      <c r="L50" s="37">
        <v>-28091616.795502625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21835578.090000004</v>
      </c>
      <c r="AC50" s="37">
        <v>21835578.090000004</v>
      </c>
      <c r="AD50" s="95">
        <v>15</v>
      </c>
      <c r="AE50" s="37">
        <v>1091778.9045000002</v>
      </c>
    </row>
    <row r="51" spans="2:31" x14ac:dyDescent="0.2">
      <c r="B51" s="34" t="s">
        <v>103</v>
      </c>
      <c r="C51" s="89">
        <v>1</v>
      </c>
      <c r="D51" s="34" t="s">
        <v>114</v>
      </c>
      <c r="E51" s="38">
        <v>1</v>
      </c>
      <c r="F51" s="36" t="s">
        <v>26</v>
      </c>
      <c r="G51" s="43">
        <v>-11313331.49795779</v>
      </c>
      <c r="H51" s="37">
        <v>-132244.52696215356</v>
      </c>
      <c r="I51" s="37">
        <v>-226594.1888732982</v>
      </c>
      <c r="J51" s="37">
        <v>-687205.22527150158</v>
      </c>
      <c r="K51" s="37">
        <v>-7527757.0437371507</v>
      </c>
      <c r="L51" s="37">
        <v>-12420082.532655895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11996504.867142854</v>
      </c>
      <c r="AC51" s="37">
        <v>11996504.867142854</v>
      </c>
      <c r="AD51" s="95">
        <v>15</v>
      </c>
      <c r="AE51" s="37">
        <v>599825.2433571429</v>
      </c>
    </row>
    <row r="52" spans="2:31" x14ac:dyDescent="0.2">
      <c r="B52" s="34" t="s">
        <v>103</v>
      </c>
      <c r="C52" s="89">
        <v>2</v>
      </c>
      <c r="D52" s="34" t="s">
        <v>164</v>
      </c>
      <c r="E52" s="38">
        <v>1</v>
      </c>
      <c r="F52" s="36" t="s">
        <v>26</v>
      </c>
      <c r="G52" s="43">
        <v>-6360116.482567383</v>
      </c>
      <c r="H52" s="37">
        <v>0</v>
      </c>
      <c r="I52" s="37">
        <v>0</v>
      </c>
      <c r="J52" s="37">
        <v>0</v>
      </c>
      <c r="K52" s="37">
        <v>0</v>
      </c>
      <c r="L52" s="37">
        <v>-785682.75</v>
      </c>
      <c r="M52" s="37">
        <v>-5226312.75</v>
      </c>
      <c r="N52" s="37">
        <v>-8733801.75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9953413.1437500007</v>
      </c>
      <c r="AC52" s="37">
        <v>9953413.1437500007</v>
      </c>
      <c r="AD52" s="95">
        <v>13</v>
      </c>
      <c r="AE52" s="37">
        <v>368644.93125000002</v>
      </c>
    </row>
    <row r="53" spans="2:31" x14ac:dyDescent="0.2">
      <c r="B53" s="34" t="s">
        <v>104</v>
      </c>
      <c r="C53" s="89">
        <v>1</v>
      </c>
      <c r="D53" s="34" t="s">
        <v>109</v>
      </c>
      <c r="E53" s="38">
        <v>1</v>
      </c>
      <c r="F53" s="36" t="s">
        <v>26</v>
      </c>
      <c r="G53" s="43">
        <v>-3521058.6458221949</v>
      </c>
      <c r="H53" s="37">
        <v>-422218.99338246026</v>
      </c>
      <c r="I53" s="37">
        <v>-2465134.9424337461</v>
      </c>
      <c r="J53" s="37">
        <v>-3241780.8616837934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3524252.5085624997</v>
      </c>
      <c r="AC53" s="37">
        <v>3524252.5085624997</v>
      </c>
      <c r="AD53" s="95">
        <v>17</v>
      </c>
      <c r="AE53" s="37">
        <v>153228.36993749999</v>
      </c>
    </row>
    <row r="54" spans="2:31" x14ac:dyDescent="0.2">
      <c r="B54" s="34" t="s">
        <v>104</v>
      </c>
      <c r="C54" s="89">
        <v>1</v>
      </c>
      <c r="D54" s="34" t="s">
        <v>118</v>
      </c>
      <c r="E54" s="38">
        <v>1</v>
      </c>
      <c r="F54" s="36" t="s">
        <v>26</v>
      </c>
      <c r="G54" s="43">
        <v>-31986508.94985427</v>
      </c>
      <c r="H54" s="37">
        <v>-780940.51860494271</v>
      </c>
      <c r="I54" s="37">
        <v>-2066322.6660342989</v>
      </c>
      <c r="J54" s="37">
        <v>-16265383.284764644</v>
      </c>
      <c r="K54" s="37">
        <v>-45701496.925596118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42777334.640700012</v>
      </c>
      <c r="AC54" s="37">
        <v>42777334.640700012</v>
      </c>
      <c r="AD54" s="95">
        <v>17</v>
      </c>
      <c r="AE54" s="37">
        <v>1296282.8679000002</v>
      </c>
    </row>
    <row r="55" spans="2:31" x14ac:dyDescent="0.2">
      <c r="B55" s="34" t="s">
        <v>104</v>
      </c>
      <c r="C55" s="89">
        <v>1</v>
      </c>
      <c r="D55" s="34" t="s">
        <v>114</v>
      </c>
      <c r="E55" s="38">
        <v>1</v>
      </c>
      <c r="F55" s="36" t="s">
        <v>26</v>
      </c>
      <c r="G55" s="43">
        <v>-11313331.49795779</v>
      </c>
      <c r="H55" s="37">
        <v>-132244.52696215356</v>
      </c>
      <c r="I55" s="37">
        <v>-226594.1888732982</v>
      </c>
      <c r="J55" s="37">
        <v>-687205.22527150158</v>
      </c>
      <c r="K55" s="37">
        <v>-7527757.0437371507</v>
      </c>
      <c r="L55" s="37">
        <v>-12420082.532655895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11996504.867142854</v>
      </c>
      <c r="AC55" s="37">
        <v>11996504.867142854</v>
      </c>
      <c r="AD55" s="95">
        <v>15</v>
      </c>
      <c r="AE55" s="37">
        <v>599825.2433571429</v>
      </c>
    </row>
    <row r="56" spans="2:31" x14ac:dyDescent="0.2">
      <c r="B56" s="34" t="s">
        <v>104</v>
      </c>
      <c r="C56" s="89">
        <v>2</v>
      </c>
      <c r="D56" s="34" t="s">
        <v>165</v>
      </c>
      <c r="E56" s="38">
        <v>1</v>
      </c>
      <c r="F56" s="36" t="s">
        <v>26</v>
      </c>
      <c r="G56" s="43">
        <v>-6360116.482567383</v>
      </c>
      <c r="H56" s="37">
        <v>0</v>
      </c>
      <c r="I56" s="37">
        <v>0</v>
      </c>
      <c r="J56" s="37">
        <v>0</v>
      </c>
      <c r="K56" s="37">
        <v>0</v>
      </c>
      <c r="L56" s="37">
        <v>-785682.75</v>
      </c>
      <c r="M56" s="37">
        <v>-5226312.75</v>
      </c>
      <c r="N56" s="37">
        <v>-8733801.75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9953413.1437500007</v>
      </c>
      <c r="AC56" s="37">
        <v>9953413.1437500007</v>
      </c>
      <c r="AD56" s="95">
        <v>13</v>
      </c>
      <c r="AE56" s="37">
        <v>368644.93125000002</v>
      </c>
    </row>
    <row r="57" spans="2:31" x14ac:dyDescent="0.2">
      <c r="B57" s="34" t="s">
        <v>105</v>
      </c>
      <c r="C57" s="89">
        <v>1</v>
      </c>
      <c r="D57" s="34" t="s">
        <v>109</v>
      </c>
      <c r="E57" s="38">
        <v>1</v>
      </c>
      <c r="F57" s="36" t="s">
        <v>26</v>
      </c>
      <c r="G57" s="43">
        <v>-3521058.6458221949</v>
      </c>
      <c r="H57" s="37">
        <v>-422218.99338246026</v>
      </c>
      <c r="I57" s="37">
        <v>-2465134.9424337461</v>
      </c>
      <c r="J57" s="37">
        <v>-3241780.8616837934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3524252.5085624997</v>
      </c>
      <c r="AC57" s="37">
        <v>3524252.5085624997</v>
      </c>
      <c r="AD57" s="95">
        <v>17</v>
      </c>
      <c r="AE57" s="37">
        <v>153228.36993749999</v>
      </c>
    </row>
    <row r="58" spans="2:31" x14ac:dyDescent="0.2">
      <c r="B58" s="34" t="s">
        <v>105</v>
      </c>
      <c r="C58" s="89">
        <v>1</v>
      </c>
      <c r="D58" s="34" t="s">
        <v>118</v>
      </c>
      <c r="E58" s="38">
        <v>1</v>
      </c>
      <c r="F58" s="36" t="s">
        <v>26</v>
      </c>
      <c r="G58" s="43">
        <v>-31986508.94985427</v>
      </c>
      <c r="H58" s="37">
        <v>-780940.51860494271</v>
      </c>
      <c r="I58" s="37">
        <v>-2066322.6660342989</v>
      </c>
      <c r="J58" s="37">
        <v>-16265383.284764644</v>
      </c>
      <c r="K58" s="37">
        <v>-45701496.925596118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42777334.640700012</v>
      </c>
      <c r="AC58" s="37">
        <v>42777334.640700012</v>
      </c>
      <c r="AD58" s="95">
        <v>17</v>
      </c>
      <c r="AE58" s="37">
        <v>1296282.8679000002</v>
      </c>
    </row>
    <row r="59" spans="2:31" x14ac:dyDescent="0.2">
      <c r="B59" s="34" t="s">
        <v>105</v>
      </c>
      <c r="C59" s="89">
        <v>1</v>
      </c>
      <c r="D59" s="34" t="s">
        <v>114</v>
      </c>
      <c r="E59" s="38">
        <v>1</v>
      </c>
      <c r="F59" s="36" t="s">
        <v>26</v>
      </c>
      <c r="G59" s="43">
        <v>-11313331.49795779</v>
      </c>
      <c r="H59" s="37">
        <v>-132244.52696215356</v>
      </c>
      <c r="I59" s="37">
        <v>-226594.1888732982</v>
      </c>
      <c r="J59" s="37">
        <v>-687205.22527150158</v>
      </c>
      <c r="K59" s="37">
        <v>-7527757.0437371507</v>
      </c>
      <c r="L59" s="37">
        <v>-12420082.532655895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11996504.867142854</v>
      </c>
      <c r="AC59" s="37">
        <v>11996504.867142854</v>
      </c>
      <c r="AD59" s="95">
        <v>15</v>
      </c>
      <c r="AE59" s="37">
        <v>599825.2433571429</v>
      </c>
    </row>
    <row r="60" spans="2:31" x14ac:dyDescent="0.2">
      <c r="B60" s="34" t="s">
        <v>105</v>
      </c>
      <c r="C60" s="89">
        <v>2</v>
      </c>
      <c r="D60" s="34" t="s">
        <v>166</v>
      </c>
      <c r="E60" s="38">
        <v>1</v>
      </c>
      <c r="F60" s="36" t="s">
        <v>26</v>
      </c>
      <c r="G60" s="43"/>
      <c r="H60" s="37" t="s">
        <v>190</v>
      </c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C60" s="37" t="s">
        <v>190</v>
      </c>
      <c r="AD60" s="95"/>
      <c r="AE60" s="37"/>
    </row>
    <row r="61" spans="2:31" x14ac:dyDescent="0.2">
      <c r="B61" s="34" t="s">
        <v>106</v>
      </c>
      <c r="C61" s="89">
        <v>1</v>
      </c>
      <c r="D61" s="34" t="s">
        <v>109</v>
      </c>
      <c r="E61" s="38">
        <v>1</v>
      </c>
      <c r="F61" s="36" t="s">
        <v>26</v>
      </c>
      <c r="G61" s="43">
        <v>-3521058.6458221949</v>
      </c>
      <c r="H61" s="37">
        <v>-422218.99338246026</v>
      </c>
      <c r="I61" s="37">
        <v>-2465134.9424337461</v>
      </c>
      <c r="J61" s="37">
        <v>-3241780.8616837934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3524252.5085624997</v>
      </c>
      <c r="AC61" s="37">
        <v>3524252.5085624997</v>
      </c>
      <c r="AD61" s="95">
        <v>17</v>
      </c>
      <c r="AE61" s="37">
        <v>153228.36993749999</v>
      </c>
    </row>
    <row r="62" spans="2:31" x14ac:dyDescent="0.2">
      <c r="B62" s="34" t="s">
        <v>106</v>
      </c>
      <c r="C62" s="89">
        <v>1</v>
      </c>
      <c r="D62" s="34" t="s">
        <v>118</v>
      </c>
      <c r="E62" s="38">
        <v>1</v>
      </c>
      <c r="F62" s="36" t="s">
        <v>26</v>
      </c>
      <c r="G62" s="43">
        <v>-31986508.94985427</v>
      </c>
      <c r="H62" s="37">
        <v>-780940.51860494271</v>
      </c>
      <c r="I62" s="37">
        <v>-2066322.6660342989</v>
      </c>
      <c r="J62" s="37">
        <v>-16265383.284764644</v>
      </c>
      <c r="K62" s="37">
        <v>-45701496.925596118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42777334.640700012</v>
      </c>
      <c r="AC62" s="37">
        <v>42777334.640700012</v>
      </c>
      <c r="AD62" s="95">
        <v>17</v>
      </c>
      <c r="AE62" s="37">
        <v>1296282.8679000002</v>
      </c>
    </row>
    <row r="63" spans="2:31" x14ac:dyDescent="0.2">
      <c r="B63" s="34" t="s">
        <v>106</v>
      </c>
      <c r="C63" s="89">
        <v>2</v>
      </c>
      <c r="D63" s="34" t="s">
        <v>116</v>
      </c>
      <c r="E63" s="38">
        <v>1</v>
      </c>
      <c r="F63" s="36" t="s">
        <v>26</v>
      </c>
      <c r="G63" s="43">
        <v>-20259539.421889197</v>
      </c>
      <c r="H63" s="37">
        <v>0</v>
      </c>
      <c r="I63" s="37">
        <v>-210123.74485218734</v>
      </c>
      <c r="J63" s="37">
        <v>-436134.62923157233</v>
      </c>
      <c r="K63" s="37">
        <v>-1514398.7866177501</v>
      </c>
      <c r="L63" s="37">
        <v>-14960288.042346887</v>
      </c>
      <c r="M63" s="37">
        <v>-32076926.716509584</v>
      </c>
      <c r="N63" s="37">
        <v>-1136202.6829420167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37247215.205849998</v>
      </c>
      <c r="AC63" s="37">
        <v>37247215.205849998</v>
      </c>
      <c r="AD63" s="95">
        <v>13</v>
      </c>
      <c r="AE63" s="37">
        <v>1006681.49205</v>
      </c>
    </row>
    <row r="64" spans="2:31" x14ac:dyDescent="0.2">
      <c r="B64" s="34" t="s">
        <v>119</v>
      </c>
      <c r="C64" s="89">
        <v>1</v>
      </c>
      <c r="D64" s="34" t="s">
        <v>109</v>
      </c>
      <c r="E64" s="38">
        <v>1</v>
      </c>
      <c r="F64" s="36" t="s">
        <v>26</v>
      </c>
      <c r="G64" s="43">
        <v>-3521058.6458221949</v>
      </c>
      <c r="H64" s="37">
        <v>-422218.99338246026</v>
      </c>
      <c r="I64" s="37">
        <v>-2465134.9424337461</v>
      </c>
      <c r="J64" s="37">
        <v>-3241780.8616837934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3524252.5085624997</v>
      </c>
      <c r="AC64" s="37">
        <v>3524252.5085624997</v>
      </c>
      <c r="AD64" s="95">
        <v>17</v>
      </c>
      <c r="AE64" s="37">
        <v>153228.36993749999</v>
      </c>
    </row>
    <row r="65" spans="2:31" x14ac:dyDescent="0.2">
      <c r="B65" s="34" t="s">
        <v>119</v>
      </c>
      <c r="C65" s="89">
        <v>1</v>
      </c>
      <c r="D65" s="34" t="s">
        <v>191</v>
      </c>
      <c r="E65" s="38">
        <v>0</v>
      </c>
      <c r="F65" s="36" t="s">
        <v>26</v>
      </c>
      <c r="G65" s="43"/>
      <c r="H65" s="37" t="s">
        <v>190</v>
      </c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C65" s="37" t="s">
        <v>190</v>
      </c>
      <c r="AD65" s="95"/>
      <c r="AE65" s="37"/>
    </row>
    <row r="66" spans="2:31" x14ac:dyDescent="0.2">
      <c r="B66" s="34" t="s">
        <v>119</v>
      </c>
      <c r="C66" s="89">
        <v>2</v>
      </c>
      <c r="D66" s="34" t="s">
        <v>118</v>
      </c>
      <c r="E66" s="38">
        <v>1</v>
      </c>
      <c r="F66" s="36" t="s">
        <v>26</v>
      </c>
      <c r="G66" s="43">
        <v>-24917757.539783586</v>
      </c>
      <c r="H66" s="37">
        <v>0</v>
      </c>
      <c r="I66" s="37">
        <v>0</v>
      </c>
      <c r="J66" s="37">
        <v>0</v>
      </c>
      <c r="K66" s="37">
        <v>-780940.51860494271</v>
      </c>
      <c r="L66" s="37">
        <v>-2066322.6660342989</v>
      </c>
      <c r="M66" s="37">
        <v>-16265383.284764644</v>
      </c>
      <c r="N66" s="37">
        <v>-45701496.925596118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47962466.112300009</v>
      </c>
      <c r="AC66" s="37">
        <v>47962466.112300009</v>
      </c>
      <c r="AD66" s="95">
        <v>13</v>
      </c>
      <c r="AE66" s="37">
        <v>1296282.8679000002</v>
      </c>
    </row>
    <row r="67" spans="2:31" x14ac:dyDescent="0.2">
      <c r="B67" s="34" t="s">
        <v>119</v>
      </c>
      <c r="C67" s="89">
        <v>2</v>
      </c>
      <c r="D67" s="34" t="s">
        <v>114</v>
      </c>
      <c r="E67" s="38">
        <v>1</v>
      </c>
      <c r="F67" s="36" t="s">
        <v>26</v>
      </c>
      <c r="G67" s="43">
        <v>-9737017.7468572706</v>
      </c>
      <c r="H67" s="37">
        <v>0</v>
      </c>
      <c r="I67" s="37">
        <v>0</v>
      </c>
      <c r="J67" s="37">
        <v>-132244.52696215356</v>
      </c>
      <c r="K67" s="37">
        <v>-226594.1888732982</v>
      </c>
      <c r="L67" s="37">
        <v>-687205.22527150158</v>
      </c>
      <c r="M67" s="37">
        <v>-7527757.0437371507</v>
      </c>
      <c r="N67" s="37">
        <v>-12420082.532655895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13196155.353857141</v>
      </c>
      <c r="AC67" s="37">
        <v>13196155.353857141</v>
      </c>
      <c r="AD67" s="95">
        <v>13</v>
      </c>
      <c r="AE67" s="37">
        <v>599825.2433571429</v>
      </c>
    </row>
    <row r="68" spans="2:31" x14ac:dyDescent="0.2">
      <c r="B68" s="34" t="s">
        <v>120</v>
      </c>
      <c r="C68" s="89">
        <v>1</v>
      </c>
      <c r="D68" s="34" t="s">
        <v>109</v>
      </c>
      <c r="E68" s="38">
        <v>1</v>
      </c>
      <c r="F68" s="36" t="s">
        <v>26</v>
      </c>
      <c r="G68" s="43">
        <v>-3521058.6458221949</v>
      </c>
      <c r="H68" s="37">
        <v>-422218.99338246026</v>
      </c>
      <c r="I68" s="37">
        <v>-2465134.9424337461</v>
      </c>
      <c r="J68" s="37">
        <v>-3241780.8616837934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3524252.5085624997</v>
      </c>
      <c r="AC68" s="37">
        <v>3524252.5085624997</v>
      </c>
      <c r="AD68" s="95">
        <v>17</v>
      </c>
      <c r="AE68" s="37">
        <v>153228.36993749999</v>
      </c>
    </row>
    <row r="69" spans="2:31" x14ac:dyDescent="0.2">
      <c r="B69" s="34" t="s">
        <v>120</v>
      </c>
      <c r="C69" s="89">
        <v>1</v>
      </c>
      <c r="D69" s="34" t="s">
        <v>192</v>
      </c>
      <c r="E69" s="38">
        <v>0</v>
      </c>
      <c r="F69" s="36" t="s">
        <v>26</v>
      </c>
      <c r="G69" s="43"/>
      <c r="H69" s="37" t="s">
        <v>190</v>
      </c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C69" s="37" t="s">
        <v>190</v>
      </c>
      <c r="AD69" s="95"/>
      <c r="AE69" s="37"/>
    </row>
    <row r="70" spans="2:31" x14ac:dyDescent="0.2">
      <c r="B70" s="34" t="s">
        <v>120</v>
      </c>
      <c r="C70" s="89">
        <v>2</v>
      </c>
      <c r="D70" s="34" t="s">
        <v>118</v>
      </c>
      <c r="E70" s="38">
        <v>1</v>
      </c>
      <c r="F70" s="36" t="s">
        <v>26</v>
      </c>
      <c r="G70" s="43">
        <v>-24917757.539783586</v>
      </c>
      <c r="H70" s="37">
        <v>0</v>
      </c>
      <c r="I70" s="37">
        <v>0</v>
      </c>
      <c r="J70" s="37">
        <v>0</v>
      </c>
      <c r="K70" s="37">
        <v>-780940.51860494271</v>
      </c>
      <c r="L70" s="37">
        <v>-2066322.6660342989</v>
      </c>
      <c r="M70" s="37">
        <v>-16265383.284764644</v>
      </c>
      <c r="N70" s="37">
        <v>-45701496.925596118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47962466.112300009</v>
      </c>
      <c r="AC70" s="37">
        <v>47962466.112300009</v>
      </c>
      <c r="AD70" s="95">
        <v>13</v>
      </c>
      <c r="AE70" s="37">
        <v>1296282.8679000002</v>
      </c>
    </row>
    <row r="71" spans="2:31" x14ac:dyDescent="0.2">
      <c r="B71" s="34" t="s">
        <v>120</v>
      </c>
      <c r="C71" s="89">
        <v>2</v>
      </c>
      <c r="D71" s="34" t="s">
        <v>114</v>
      </c>
      <c r="E71" s="38">
        <v>1</v>
      </c>
      <c r="F71" s="36" t="s">
        <v>26</v>
      </c>
      <c r="G71" s="43">
        <v>-9737017.7468572706</v>
      </c>
      <c r="H71" s="37">
        <v>0</v>
      </c>
      <c r="I71" s="37">
        <v>0</v>
      </c>
      <c r="J71" s="37">
        <v>-132244.52696215356</v>
      </c>
      <c r="K71" s="37">
        <v>-226594.1888732982</v>
      </c>
      <c r="L71" s="37">
        <v>-687205.22527150158</v>
      </c>
      <c r="M71" s="37">
        <v>-7527757.0437371507</v>
      </c>
      <c r="N71" s="37">
        <v>-12420082.532655895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13196155.353857141</v>
      </c>
      <c r="AC71" s="37">
        <v>13196155.353857141</v>
      </c>
      <c r="AD71" s="95">
        <v>13</v>
      </c>
      <c r="AE71" s="37">
        <v>599825.2433571429</v>
      </c>
    </row>
    <row r="72" spans="2:31" x14ac:dyDescent="0.2">
      <c r="B72" s="34" t="s">
        <v>161</v>
      </c>
      <c r="C72" s="89">
        <v>1</v>
      </c>
      <c r="D72" s="34" t="s">
        <v>109</v>
      </c>
      <c r="E72" s="38">
        <v>1</v>
      </c>
      <c r="F72" s="36" t="s">
        <v>26</v>
      </c>
      <c r="G72" s="43">
        <v>-3521058.6458221949</v>
      </c>
      <c r="H72" s="37">
        <v>-422218.99338246026</v>
      </c>
      <c r="I72" s="37">
        <v>-2465134.9424337461</v>
      </c>
      <c r="J72" s="37">
        <v>-3241780.8616837934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3524252.5085624997</v>
      </c>
      <c r="AC72" s="37">
        <v>3524252.5085624997</v>
      </c>
      <c r="AD72" s="95">
        <v>17</v>
      </c>
      <c r="AE72" s="37">
        <v>153228.36993749999</v>
      </c>
    </row>
    <row r="73" spans="2:31" x14ac:dyDescent="0.2">
      <c r="B73" s="34" t="s">
        <v>161</v>
      </c>
      <c r="C73" s="89">
        <v>1</v>
      </c>
      <c r="D73" s="34" t="s">
        <v>191</v>
      </c>
      <c r="E73" s="38">
        <v>0</v>
      </c>
      <c r="F73" s="36" t="s">
        <v>26</v>
      </c>
      <c r="G73" s="43"/>
      <c r="H73" s="37" t="s">
        <v>190</v>
      </c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C73" s="37" t="s">
        <v>190</v>
      </c>
      <c r="AD73" s="95"/>
      <c r="AE73" s="37"/>
    </row>
    <row r="74" spans="2:31" x14ac:dyDescent="0.2">
      <c r="B74" s="34" t="s">
        <v>161</v>
      </c>
      <c r="C74" s="89">
        <v>2</v>
      </c>
      <c r="D74" s="34" t="s">
        <v>118</v>
      </c>
      <c r="E74" s="38">
        <v>1</v>
      </c>
      <c r="F74" s="36" t="s">
        <v>26</v>
      </c>
      <c r="G74" s="43">
        <v>-24917757.539783586</v>
      </c>
      <c r="H74" s="37">
        <v>0</v>
      </c>
      <c r="I74" s="37">
        <v>0</v>
      </c>
      <c r="J74" s="37">
        <v>0</v>
      </c>
      <c r="K74" s="37">
        <v>-780940.51860494271</v>
      </c>
      <c r="L74" s="37">
        <v>-2066322.6660342989</v>
      </c>
      <c r="M74" s="37">
        <v>-16265383.284764644</v>
      </c>
      <c r="N74" s="37">
        <v>-45701496.925596118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47962466.112300009</v>
      </c>
      <c r="AC74" s="37">
        <v>47962466.112300009</v>
      </c>
      <c r="AD74" s="95">
        <v>13</v>
      </c>
      <c r="AE74" s="37">
        <v>1296282.8679000002</v>
      </c>
    </row>
    <row r="75" spans="2:31" x14ac:dyDescent="0.2">
      <c r="B75" s="34" t="s">
        <v>161</v>
      </c>
      <c r="C75" s="89">
        <v>2</v>
      </c>
      <c r="D75" s="34" t="s">
        <v>114</v>
      </c>
      <c r="E75" s="38">
        <v>1</v>
      </c>
      <c r="F75" s="36" t="s">
        <v>26</v>
      </c>
      <c r="G75" s="43">
        <v>-9737017.7468572706</v>
      </c>
      <c r="H75" s="37">
        <v>0</v>
      </c>
      <c r="I75" s="37">
        <v>0</v>
      </c>
      <c r="J75" s="37">
        <v>-132244.52696215356</v>
      </c>
      <c r="K75" s="37">
        <v>-226594.1888732982</v>
      </c>
      <c r="L75" s="37">
        <v>-687205.22527150158</v>
      </c>
      <c r="M75" s="37">
        <v>-7527757.0437371507</v>
      </c>
      <c r="N75" s="37">
        <v>-12420082.532655895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13196155.353857141</v>
      </c>
      <c r="AC75" s="37">
        <v>13196155.353857141</v>
      </c>
      <c r="AD75" s="95">
        <v>13</v>
      </c>
      <c r="AE75" s="37">
        <v>599825.2433571429</v>
      </c>
    </row>
    <row r="76" spans="2:31" ht="15" x14ac:dyDescent="0.25">
      <c r="B76" s="180" t="s">
        <v>123</v>
      </c>
      <c r="C76" s="181"/>
      <c r="D76" s="180"/>
      <c r="E76" s="38"/>
      <c r="F76" s="36"/>
      <c r="G76" s="43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C76" s="37"/>
      <c r="AD76" s="95"/>
      <c r="AE76" s="37"/>
    </row>
    <row r="77" spans="2:31" x14ac:dyDescent="0.2">
      <c r="B77" s="34" t="s">
        <v>99</v>
      </c>
      <c r="C77" s="89">
        <v>2</v>
      </c>
      <c r="D77" s="34" t="s">
        <v>111</v>
      </c>
      <c r="E77" s="38">
        <v>1</v>
      </c>
      <c r="F77" s="36" t="s">
        <v>26</v>
      </c>
      <c r="G77" s="43">
        <v>-3907930.1407878236</v>
      </c>
      <c r="H77" s="37">
        <v>0</v>
      </c>
      <c r="I77" s="37">
        <v>0</v>
      </c>
      <c r="J77" s="37">
        <v>0</v>
      </c>
      <c r="K77" s="37">
        <v>0</v>
      </c>
      <c r="L77" s="37">
        <v>-9450000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6993000</v>
      </c>
      <c r="AC77" s="37">
        <v>6993000</v>
      </c>
      <c r="AD77" s="95">
        <v>13</v>
      </c>
      <c r="AE77" s="37">
        <v>189000</v>
      </c>
    </row>
    <row r="78" spans="2:31" x14ac:dyDescent="0.2">
      <c r="B78" s="34" t="s">
        <v>100</v>
      </c>
      <c r="C78" s="89">
        <v>1</v>
      </c>
      <c r="D78" s="34" t="s">
        <v>112</v>
      </c>
      <c r="E78" s="38">
        <v>1</v>
      </c>
      <c r="F78" s="36" t="s">
        <v>26</v>
      </c>
      <c r="G78" s="43">
        <v>-2596266.0074853175</v>
      </c>
      <c r="H78" s="37">
        <v>0</v>
      </c>
      <c r="I78" s="37">
        <v>0</v>
      </c>
      <c r="J78" s="37">
        <v>0</v>
      </c>
      <c r="K78" s="37">
        <v>0</v>
      </c>
      <c r="L78" s="37">
        <v>-6075000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4374000</v>
      </c>
      <c r="AC78" s="37">
        <v>4374000</v>
      </c>
      <c r="AD78" s="95">
        <v>14</v>
      </c>
      <c r="AE78" s="37">
        <v>121500</v>
      </c>
    </row>
    <row r="79" spans="2:31" x14ac:dyDescent="0.2">
      <c r="B79" s="34" t="s">
        <v>101</v>
      </c>
      <c r="C79" s="89">
        <v>1</v>
      </c>
      <c r="D79" s="34" t="s">
        <v>113</v>
      </c>
      <c r="E79" s="38">
        <v>1</v>
      </c>
      <c r="F79" s="36" t="s">
        <v>26</v>
      </c>
      <c r="G79" s="43">
        <v>-2706441.004252315</v>
      </c>
      <c r="H79" s="37">
        <v>0</v>
      </c>
      <c r="I79" s="37">
        <v>0</v>
      </c>
      <c r="J79" s="37">
        <v>0</v>
      </c>
      <c r="K79" s="37">
        <v>-6075000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4374000</v>
      </c>
      <c r="AC79" s="37">
        <v>4374000</v>
      </c>
      <c r="AD79" s="95">
        <v>14</v>
      </c>
      <c r="AE79" s="37">
        <v>121500</v>
      </c>
    </row>
    <row r="80" spans="2:31" x14ac:dyDescent="0.2">
      <c r="B80" s="34" t="s">
        <v>102</v>
      </c>
      <c r="C80" s="89">
        <v>1</v>
      </c>
      <c r="D80" s="34" t="s">
        <v>112</v>
      </c>
      <c r="E80" s="38">
        <v>1</v>
      </c>
      <c r="F80" s="36" t="s">
        <v>26</v>
      </c>
      <c r="G80" s="43">
        <v>-2596266.0074853175</v>
      </c>
      <c r="H80" s="37">
        <v>0</v>
      </c>
      <c r="I80" s="37">
        <v>0</v>
      </c>
      <c r="J80" s="37">
        <v>0</v>
      </c>
      <c r="K80" s="37">
        <v>0</v>
      </c>
      <c r="L80" s="37">
        <v>-6075000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4374000</v>
      </c>
      <c r="AC80" s="37">
        <v>4374000</v>
      </c>
      <c r="AD80" s="95">
        <v>14</v>
      </c>
      <c r="AE80" s="37">
        <v>121500</v>
      </c>
    </row>
    <row r="81" spans="2:31" x14ac:dyDescent="0.2">
      <c r="B81" s="34" t="s">
        <v>102</v>
      </c>
      <c r="C81" s="89">
        <v>2</v>
      </c>
      <c r="D81" s="34" t="s">
        <v>116</v>
      </c>
      <c r="E81" s="38">
        <v>1</v>
      </c>
      <c r="F81" s="36" t="s">
        <v>26</v>
      </c>
      <c r="G81" s="43">
        <v>-4900420.3352736188</v>
      </c>
      <c r="H81" s="37">
        <v>0</v>
      </c>
      <c r="I81" s="37">
        <v>0</v>
      </c>
      <c r="J81" s="37">
        <v>0</v>
      </c>
      <c r="K81" s="37">
        <v>0</v>
      </c>
      <c r="L81" s="37">
        <v>-11850000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8769000</v>
      </c>
      <c r="AC81" s="37">
        <v>8769000</v>
      </c>
      <c r="AD81" s="95">
        <v>13</v>
      </c>
      <c r="AE81" s="37">
        <v>237000</v>
      </c>
    </row>
    <row r="82" spans="2:31" x14ac:dyDescent="0.2">
      <c r="B82" s="34" t="s">
        <v>103</v>
      </c>
      <c r="C82" s="89">
        <v>1</v>
      </c>
      <c r="D82" s="34" t="s">
        <v>117</v>
      </c>
      <c r="E82" s="38">
        <v>1</v>
      </c>
      <c r="F82" s="36" t="s">
        <v>26</v>
      </c>
      <c r="G82" s="43">
        <v>-2706441.004252315</v>
      </c>
      <c r="H82" s="37">
        <v>0</v>
      </c>
      <c r="I82" s="37">
        <v>0</v>
      </c>
      <c r="J82" s="37">
        <v>0</v>
      </c>
      <c r="K82" s="37">
        <v>-6075000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4374000</v>
      </c>
      <c r="AC82" s="37">
        <v>4374000</v>
      </c>
      <c r="AD82" s="95">
        <v>14</v>
      </c>
      <c r="AE82" s="37">
        <v>121500</v>
      </c>
    </row>
    <row r="83" spans="2:31" x14ac:dyDescent="0.2">
      <c r="B83" s="34" t="s">
        <v>106</v>
      </c>
      <c r="C83" s="89">
        <v>2</v>
      </c>
      <c r="D83" s="34" t="s">
        <v>116</v>
      </c>
      <c r="E83" s="38">
        <v>1</v>
      </c>
      <c r="F83" s="36" t="s">
        <v>26</v>
      </c>
      <c r="G83" s="43">
        <v>-4900420.3352736188</v>
      </c>
      <c r="H83" s="37">
        <v>0</v>
      </c>
      <c r="I83" s="37">
        <v>0</v>
      </c>
      <c r="J83" s="37">
        <v>0</v>
      </c>
      <c r="K83" s="37">
        <v>0</v>
      </c>
      <c r="L83" s="37">
        <v>-11850000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8769000</v>
      </c>
      <c r="AC83" s="37">
        <v>8769000</v>
      </c>
      <c r="AD83" s="95">
        <v>13</v>
      </c>
      <c r="AE83" s="37">
        <v>237000</v>
      </c>
    </row>
    <row r="84" spans="2:31" ht="15" x14ac:dyDescent="0.25">
      <c r="B84" s="180" t="s">
        <v>129</v>
      </c>
      <c r="C84" s="181"/>
      <c r="D84" s="180"/>
      <c r="E84" s="38"/>
      <c r="F84" s="36"/>
      <c r="G84" s="43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C84" s="37"/>
      <c r="AD84" s="95"/>
      <c r="AE84" s="37"/>
    </row>
    <row r="85" spans="2:31" x14ac:dyDescent="0.2">
      <c r="B85" s="34" t="s">
        <v>99</v>
      </c>
      <c r="C85" s="89">
        <v>2</v>
      </c>
      <c r="D85" s="34" t="s">
        <v>111</v>
      </c>
      <c r="E85" s="38">
        <v>1</v>
      </c>
      <c r="F85" s="36" t="s">
        <v>26</v>
      </c>
      <c r="G85" s="43">
        <v>-13740381.974294048</v>
      </c>
      <c r="H85" s="37">
        <v>0</v>
      </c>
      <c r="I85" s="37">
        <v>0</v>
      </c>
      <c r="J85" s="37">
        <v>0</v>
      </c>
      <c r="K85" s="37">
        <v>0</v>
      </c>
      <c r="L85" s="37">
        <v>-26250000</v>
      </c>
      <c r="M85" s="37">
        <v>-7290000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24819600</v>
      </c>
      <c r="AC85" s="37">
        <v>24819600</v>
      </c>
      <c r="AD85" s="95">
        <v>13</v>
      </c>
      <c r="AE85" s="37">
        <v>670800</v>
      </c>
    </row>
    <row r="86" spans="2:31" x14ac:dyDescent="0.2">
      <c r="B86" s="34" t="s">
        <v>100</v>
      </c>
      <c r="C86" s="89">
        <v>1</v>
      </c>
      <c r="D86" s="34" t="s">
        <v>112</v>
      </c>
      <c r="E86" s="38">
        <v>1</v>
      </c>
      <c r="F86" s="36" t="s">
        <v>26</v>
      </c>
      <c r="G86" s="43">
        <v>-6031380.5217004269</v>
      </c>
      <c r="H86" s="37">
        <v>0</v>
      </c>
      <c r="I86" s="37">
        <v>0</v>
      </c>
      <c r="J86" s="37">
        <v>0</v>
      </c>
      <c r="K86" s="37">
        <v>0</v>
      </c>
      <c r="L86" s="37">
        <v>-7500000</v>
      </c>
      <c r="M86" s="37">
        <v>-6900000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10368000</v>
      </c>
      <c r="AC86" s="37">
        <v>10368000</v>
      </c>
      <c r="AD86" s="95">
        <v>14</v>
      </c>
      <c r="AE86" s="37">
        <v>288000</v>
      </c>
    </row>
    <row r="87" spans="2:31" x14ac:dyDescent="0.2">
      <c r="B87" s="34" t="s">
        <v>101</v>
      </c>
      <c r="C87" s="89">
        <v>1</v>
      </c>
      <c r="D87" s="34" t="s">
        <v>113</v>
      </c>
      <c r="E87" s="38">
        <v>1</v>
      </c>
      <c r="F87" s="36" t="s">
        <v>26</v>
      </c>
      <c r="G87" s="43">
        <v>-6290130.5322701335</v>
      </c>
      <c r="H87" s="37">
        <v>0</v>
      </c>
      <c r="I87" s="37">
        <v>0</v>
      </c>
      <c r="J87" s="37">
        <v>0</v>
      </c>
      <c r="K87" s="37">
        <v>-7500000</v>
      </c>
      <c r="L87" s="37">
        <v>-6900000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10368000</v>
      </c>
      <c r="AC87" s="37">
        <v>10368000</v>
      </c>
      <c r="AD87" s="95">
        <v>14</v>
      </c>
      <c r="AE87" s="37">
        <v>288000</v>
      </c>
    </row>
    <row r="88" spans="2:31" x14ac:dyDescent="0.2">
      <c r="B88" s="34" t="s">
        <v>102</v>
      </c>
      <c r="C88" s="89">
        <v>1</v>
      </c>
      <c r="D88" s="34" t="s">
        <v>112</v>
      </c>
      <c r="E88" s="38">
        <v>1</v>
      </c>
      <c r="F88" s="36" t="s">
        <v>26</v>
      </c>
      <c r="G88" s="43">
        <v>-6031380.5217004269</v>
      </c>
      <c r="H88" s="37">
        <v>0</v>
      </c>
      <c r="I88" s="37">
        <v>0</v>
      </c>
      <c r="J88" s="37">
        <v>0</v>
      </c>
      <c r="K88" s="37">
        <v>0</v>
      </c>
      <c r="L88" s="37">
        <v>-7500000</v>
      </c>
      <c r="M88" s="37">
        <v>-6900000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10368000</v>
      </c>
      <c r="AC88" s="37">
        <v>10368000</v>
      </c>
      <c r="AD88" s="95">
        <v>14</v>
      </c>
      <c r="AE88" s="37">
        <v>288000</v>
      </c>
    </row>
    <row r="89" spans="2:31" x14ac:dyDescent="0.2">
      <c r="B89" s="34" t="s">
        <v>102</v>
      </c>
      <c r="C89" s="89">
        <v>2</v>
      </c>
      <c r="D89" s="34" t="s">
        <v>116</v>
      </c>
      <c r="E89" s="38">
        <v>1</v>
      </c>
      <c r="F89" s="36" t="s">
        <v>26</v>
      </c>
      <c r="G89" s="43">
        <v>-7001652.1256146412</v>
      </c>
      <c r="H89" s="37">
        <v>0</v>
      </c>
      <c r="I89" s="37">
        <v>0</v>
      </c>
      <c r="J89" s="37">
        <v>0</v>
      </c>
      <c r="K89" s="37">
        <v>0</v>
      </c>
      <c r="L89" s="37">
        <v>-7500000</v>
      </c>
      <c r="M89" s="37">
        <v>-9855000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12842700</v>
      </c>
      <c r="AC89" s="37">
        <v>12842700</v>
      </c>
      <c r="AD89" s="95">
        <v>13</v>
      </c>
      <c r="AE89" s="37">
        <v>347100</v>
      </c>
    </row>
    <row r="90" spans="2:31" x14ac:dyDescent="0.2">
      <c r="B90" s="34" t="s">
        <v>103</v>
      </c>
      <c r="C90" s="89">
        <v>1</v>
      </c>
      <c r="D90" s="34" t="s">
        <v>117</v>
      </c>
      <c r="E90" s="38">
        <v>1</v>
      </c>
      <c r="F90" s="36" t="s">
        <v>26</v>
      </c>
      <c r="G90" s="43">
        <v>-8005646.8609503191</v>
      </c>
      <c r="H90" s="37">
        <v>0</v>
      </c>
      <c r="I90" s="37">
        <v>0</v>
      </c>
      <c r="J90" s="37">
        <v>0</v>
      </c>
      <c r="K90" s="37">
        <v>-11250000</v>
      </c>
      <c r="L90" s="37">
        <v>-7005000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13143600</v>
      </c>
      <c r="AC90" s="37">
        <v>13143600</v>
      </c>
      <c r="AD90" s="95">
        <v>14</v>
      </c>
      <c r="AE90" s="37">
        <v>365100</v>
      </c>
    </row>
    <row r="91" spans="2:31" x14ac:dyDescent="0.2">
      <c r="B91" s="34" t="s">
        <v>104</v>
      </c>
      <c r="C91" s="89">
        <v>1</v>
      </c>
      <c r="D91" s="34" t="s">
        <v>118</v>
      </c>
      <c r="E91" s="38">
        <v>1</v>
      </c>
      <c r="F91" s="36" t="s">
        <v>26</v>
      </c>
      <c r="G91" s="43">
        <v>-126351.49291205363</v>
      </c>
      <c r="H91" s="37">
        <v>0</v>
      </c>
      <c r="I91" s="37">
        <v>0</v>
      </c>
      <c r="J91" s="37">
        <v>-249958.50000000006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164972.61000000004</v>
      </c>
      <c r="AC91" s="37">
        <v>164972.61000000004</v>
      </c>
      <c r="AD91" s="95">
        <v>17</v>
      </c>
      <c r="AE91" s="37">
        <v>4999.170000000001</v>
      </c>
    </row>
    <row r="92" spans="2:31" x14ac:dyDescent="0.2">
      <c r="B92" s="34" t="s">
        <v>105</v>
      </c>
      <c r="C92" s="89">
        <v>1</v>
      </c>
      <c r="D92" s="34" t="s">
        <v>118</v>
      </c>
      <c r="E92" s="38">
        <v>1</v>
      </c>
      <c r="F92" s="36" t="s">
        <v>26</v>
      </c>
      <c r="G92" s="43">
        <v>-126351.49291205363</v>
      </c>
      <c r="H92" s="37">
        <v>0</v>
      </c>
      <c r="I92" s="37">
        <v>0</v>
      </c>
      <c r="J92" s="37">
        <v>-249958.50000000006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164972.61000000004</v>
      </c>
      <c r="AC92" s="37">
        <v>164972.61000000004</v>
      </c>
      <c r="AD92" s="95">
        <v>17</v>
      </c>
      <c r="AE92" s="37">
        <v>4999.170000000001</v>
      </c>
    </row>
    <row r="93" spans="2:31" x14ac:dyDescent="0.2">
      <c r="B93" s="34" t="s">
        <v>106</v>
      </c>
      <c r="C93" s="89">
        <v>1</v>
      </c>
      <c r="D93" s="34" t="s">
        <v>118</v>
      </c>
      <c r="E93" s="38">
        <v>1</v>
      </c>
      <c r="F93" s="36" t="s">
        <v>26</v>
      </c>
      <c r="G93" s="43">
        <v>-126351.49291205363</v>
      </c>
      <c r="H93" s="37">
        <v>0</v>
      </c>
      <c r="I93" s="37">
        <v>0</v>
      </c>
      <c r="J93" s="37">
        <v>-249958.50000000006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164972.61000000004</v>
      </c>
      <c r="AC93" s="37">
        <v>164972.61000000004</v>
      </c>
      <c r="AD93" s="95">
        <v>17</v>
      </c>
      <c r="AE93" s="37">
        <v>4999.170000000001</v>
      </c>
    </row>
    <row r="94" spans="2:31" x14ac:dyDescent="0.2">
      <c r="B94" s="34" t="s">
        <v>106</v>
      </c>
      <c r="C94" s="89">
        <v>2</v>
      </c>
      <c r="D94" s="34" t="s">
        <v>116</v>
      </c>
      <c r="E94" s="38">
        <v>1</v>
      </c>
      <c r="F94" s="36" t="s">
        <v>26</v>
      </c>
      <c r="G94" s="43">
        <v>-7001652.1256146412</v>
      </c>
      <c r="H94" s="37">
        <v>0</v>
      </c>
      <c r="I94" s="37">
        <v>0</v>
      </c>
      <c r="J94" s="37">
        <v>0</v>
      </c>
      <c r="K94" s="37">
        <v>0</v>
      </c>
      <c r="L94" s="37">
        <v>-7500000</v>
      </c>
      <c r="M94" s="37">
        <v>-9855000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12842700</v>
      </c>
      <c r="AC94" s="37">
        <v>12842700</v>
      </c>
      <c r="AD94" s="95">
        <v>13</v>
      </c>
      <c r="AE94" s="37">
        <v>347100</v>
      </c>
    </row>
    <row r="95" spans="2:31" x14ac:dyDescent="0.2">
      <c r="B95" s="34" t="s">
        <v>119</v>
      </c>
      <c r="C95" s="89">
        <v>2</v>
      </c>
      <c r="D95" s="34" t="s">
        <v>118</v>
      </c>
      <c r="E95" s="38">
        <v>1</v>
      </c>
      <c r="F95" s="36" t="s">
        <v>26</v>
      </c>
      <c r="G95" s="43">
        <v>-98921.178282142748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-249958.50000000006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184969.29000000004</v>
      </c>
      <c r="AC95" s="37">
        <v>184969.29000000004</v>
      </c>
      <c r="AD95" s="95">
        <v>13</v>
      </c>
      <c r="AE95" s="37">
        <v>4999.170000000001</v>
      </c>
    </row>
    <row r="96" spans="2:31" x14ac:dyDescent="0.2">
      <c r="B96" s="34" t="s">
        <v>120</v>
      </c>
      <c r="C96" s="89">
        <v>2</v>
      </c>
      <c r="D96" s="34" t="s">
        <v>118</v>
      </c>
      <c r="E96" s="38">
        <v>1</v>
      </c>
      <c r="F96" s="36" t="s">
        <v>26</v>
      </c>
      <c r="G96" s="43">
        <v>-98921.178282142748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-249958.50000000006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184969.29000000004</v>
      </c>
      <c r="AC96" s="37">
        <v>184969.29000000004</v>
      </c>
      <c r="AD96" s="95">
        <v>13</v>
      </c>
      <c r="AE96" s="37">
        <v>4999.170000000001</v>
      </c>
    </row>
    <row r="97" spans="2:32" x14ac:dyDescent="0.2">
      <c r="B97" s="34" t="s">
        <v>161</v>
      </c>
      <c r="C97" s="89">
        <v>2</v>
      </c>
      <c r="D97" s="34" t="s">
        <v>118</v>
      </c>
      <c r="E97" s="38">
        <v>1</v>
      </c>
      <c r="F97" s="36" t="s">
        <v>26</v>
      </c>
      <c r="G97" s="43">
        <v>-98921.178282142748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-249958.50000000006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184969.29000000004</v>
      </c>
      <c r="AC97" s="37">
        <v>184969.29000000004</v>
      </c>
      <c r="AD97" s="95">
        <v>13</v>
      </c>
      <c r="AE97" s="37">
        <v>4999.170000000001</v>
      </c>
    </row>
    <row r="99" spans="2:32" ht="15" x14ac:dyDescent="0.25">
      <c r="B99" s="29" t="s">
        <v>49</v>
      </c>
      <c r="C99" s="29"/>
      <c r="D99" s="140"/>
      <c r="E99" s="140"/>
      <c r="F99" s="30"/>
      <c r="G99" s="42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</row>
    <row r="100" spans="2:32" ht="15" x14ac:dyDescent="0.25">
      <c r="B100" s="31" t="s">
        <v>25</v>
      </c>
      <c r="C100" s="31"/>
      <c r="D100" s="31"/>
      <c r="E100" s="31"/>
      <c r="F100" s="32" t="s">
        <v>17</v>
      </c>
      <c r="G100" s="33" t="s">
        <v>44</v>
      </c>
      <c r="H100" s="33">
        <v>2023</v>
      </c>
      <c r="I100" s="33">
        <v>2024</v>
      </c>
      <c r="J100" s="33">
        <v>2025</v>
      </c>
      <c r="K100" s="33">
        <v>2026</v>
      </c>
      <c r="L100" s="33">
        <v>2027</v>
      </c>
      <c r="M100" s="33">
        <v>2028</v>
      </c>
      <c r="N100" s="33">
        <v>2029</v>
      </c>
      <c r="O100" s="33">
        <v>2030</v>
      </c>
      <c r="P100" s="33">
        <v>2031</v>
      </c>
      <c r="Q100" s="33">
        <v>2032</v>
      </c>
      <c r="R100" s="33">
        <v>2033</v>
      </c>
      <c r="S100" s="33">
        <v>2034</v>
      </c>
      <c r="T100" s="33">
        <v>2035</v>
      </c>
      <c r="U100" s="33">
        <v>2036</v>
      </c>
      <c r="V100" s="33">
        <v>2037</v>
      </c>
      <c r="W100" s="33">
        <v>2038</v>
      </c>
      <c r="X100" s="33">
        <v>2039</v>
      </c>
      <c r="Y100" s="33">
        <v>2040</v>
      </c>
      <c r="Z100" s="33">
        <v>2041</v>
      </c>
      <c r="AA100" s="33">
        <v>2042</v>
      </c>
      <c r="AB100" s="185"/>
      <c r="AC100" s="185"/>
      <c r="AD100" s="185"/>
      <c r="AE100" s="185"/>
      <c r="AF100" s="185"/>
    </row>
    <row r="101" spans="2:32" x14ac:dyDescent="0.2">
      <c r="B101" s="34" t="s">
        <v>98</v>
      </c>
      <c r="C101" s="34"/>
      <c r="D101" s="35"/>
      <c r="E101" s="35"/>
      <c r="F101" s="36" t="s">
        <v>26</v>
      </c>
      <c r="G101" s="43">
        <v>-112160204.0524276</v>
      </c>
      <c r="H101" s="37">
        <v>-2405014.4777205219</v>
      </c>
      <c r="I101" s="37">
        <v>-9675029.467214644</v>
      </c>
      <c r="J101" s="37">
        <v>-50337900.466294818</v>
      </c>
      <c r="K101" s="37">
        <v>-73689238.40267235</v>
      </c>
      <c r="L101" s="37">
        <v>-42930828.585774988</v>
      </c>
      <c r="M101" s="37">
        <v>-17646395.364493236</v>
      </c>
      <c r="N101" s="37">
        <v>-8733801.8658294566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117396608.55969641</v>
      </c>
      <c r="AB101" s="185"/>
      <c r="AC101" s="185"/>
      <c r="AD101" s="185"/>
      <c r="AE101" s="185"/>
      <c r="AF101" s="185"/>
    </row>
    <row r="102" spans="2:32" x14ac:dyDescent="0.2">
      <c r="B102" s="34" t="s">
        <v>99</v>
      </c>
      <c r="C102" s="34"/>
      <c r="D102" s="35"/>
      <c r="E102" s="35"/>
      <c r="F102" s="36" t="s">
        <v>26</v>
      </c>
      <c r="G102" s="43">
        <v>-94074357.254466742</v>
      </c>
      <c r="H102" s="37">
        <v>-1857034.2040954549</v>
      </c>
      <c r="I102" s="37">
        <v>-8907354.9979922827</v>
      </c>
      <c r="J102" s="37">
        <v>-49070743.091924407</v>
      </c>
      <c r="K102" s="37">
        <v>-8798282.9028451238</v>
      </c>
      <c r="L102" s="37">
        <v>-60910524.587341174</v>
      </c>
      <c r="M102" s="37">
        <v>-30460241.459297508</v>
      </c>
      <c r="N102" s="37">
        <v>-39002025.08650405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131208334.4857875</v>
      </c>
      <c r="AB102" s="185"/>
      <c r="AC102" s="185"/>
      <c r="AD102" s="185"/>
      <c r="AE102" s="185"/>
      <c r="AF102" s="185"/>
    </row>
    <row r="103" spans="2:32" x14ac:dyDescent="0.2">
      <c r="B103" s="34" t="s">
        <v>100</v>
      </c>
      <c r="C103" s="34"/>
      <c r="D103" s="35"/>
      <c r="E103" s="35"/>
      <c r="F103" s="36" t="s">
        <v>26</v>
      </c>
      <c r="G103" s="43">
        <v>-63924306.406977765</v>
      </c>
      <c r="H103" s="37">
        <v>-639774.13547596533</v>
      </c>
      <c r="I103" s="37">
        <v>-3114247.3859351454</v>
      </c>
      <c r="J103" s="37">
        <v>-4555760.4249744685</v>
      </c>
      <c r="K103" s="37">
        <v>-10999262.98509746</v>
      </c>
      <c r="L103" s="37">
        <v>-61510460.962941088</v>
      </c>
      <c r="M103" s="37">
        <v>-45487548.241592407</v>
      </c>
      <c r="N103" s="37">
        <v>-8733801.75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87480614.490544394</v>
      </c>
      <c r="AB103" s="185"/>
      <c r="AC103" s="185"/>
      <c r="AD103" s="185"/>
      <c r="AE103" s="185"/>
      <c r="AF103" s="185"/>
    </row>
    <row r="104" spans="2:32" x14ac:dyDescent="0.2">
      <c r="B104" s="34" t="s">
        <v>101</v>
      </c>
      <c r="C104" s="34"/>
      <c r="D104" s="35"/>
      <c r="E104" s="35"/>
      <c r="F104" s="36" t="s">
        <v>26</v>
      </c>
      <c r="G104" s="43">
        <v>-50330767.450926907</v>
      </c>
      <c r="H104" s="37">
        <v>-794489.0227373729</v>
      </c>
      <c r="I104" s="37">
        <v>-3120367.9454187215</v>
      </c>
      <c r="J104" s="37">
        <v>-5265944.4735086663</v>
      </c>
      <c r="K104" s="37">
        <v>-33060846.294578929</v>
      </c>
      <c r="L104" s="37">
        <v>-49146919.409325875</v>
      </c>
      <c r="M104" s="37">
        <v>-8774315.196930442</v>
      </c>
      <c r="N104" s="37">
        <v>-8733801.75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73734235.859255359</v>
      </c>
      <c r="AB104" s="185"/>
      <c r="AC104" s="185"/>
      <c r="AD104" s="185"/>
      <c r="AE104" s="185"/>
      <c r="AF104" s="185"/>
    </row>
    <row r="105" spans="2:32" x14ac:dyDescent="0.2">
      <c r="B105" s="34" t="s">
        <v>102</v>
      </c>
      <c r="C105" s="34"/>
      <c r="D105" s="35"/>
      <c r="E105" s="35"/>
      <c r="F105" s="36" t="s">
        <v>26</v>
      </c>
      <c r="G105" s="43">
        <v>-79204250.394222558</v>
      </c>
      <c r="H105" s="37">
        <v>-639774.13547596533</v>
      </c>
      <c r="I105" s="37">
        <v>-3192126.6038251789</v>
      </c>
      <c r="J105" s="37">
        <v>-4765300.8653327422</v>
      </c>
      <c r="K105" s="37">
        <v>-11826456.546443708</v>
      </c>
      <c r="L105" s="37">
        <v>-87507309.211550832</v>
      </c>
      <c r="M105" s="37">
        <v>-69773079.675446093</v>
      </c>
      <c r="N105" s="37">
        <v>-1136202.6829420167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123789786.44214439</v>
      </c>
      <c r="AB105" s="185"/>
      <c r="AC105" s="185"/>
      <c r="AD105" s="185"/>
      <c r="AE105" s="185"/>
      <c r="AF105" s="185"/>
    </row>
    <row r="106" spans="2:32" x14ac:dyDescent="0.2">
      <c r="B106" s="34" t="s">
        <v>103</v>
      </c>
      <c r="C106" s="34"/>
      <c r="D106" s="35"/>
      <c r="E106" s="35"/>
      <c r="F106" s="36" t="s">
        <v>26</v>
      </c>
      <c r="G106" s="43">
        <v>-93426863.609212786</v>
      </c>
      <c r="H106" s="37">
        <v>-1047727.3286504461</v>
      </c>
      <c r="I106" s="37">
        <v>-3655062.939274373</v>
      </c>
      <c r="J106" s="37">
        <v>-6997954.1252998263</v>
      </c>
      <c r="K106" s="37">
        <v>-48866121.077329218</v>
      </c>
      <c r="L106" s="37">
        <v>-122819344.17261577</v>
      </c>
      <c r="M106" s="37">
        <v>-7442011.2143303752</v>
      </c>
      <c r="N106" s="37">
        <v>-8733801.75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133336029.28665535</v>
      </c>
      <c r="AB106" s="185"/>
      <c r="AC106" s="185"/>
      <c r="AD106" s="185"/>
      <c r="AE106" s="185"/>
      <c r="AF106" s="185"/>
    </row>
    <row r="107" spans="2:32" x14ac:dyDescent="0.2">
      <c r="B107" s="34" t="s">
        <v>104</v>
      </c>
      <c r="C107" s="34"/>
      <c r="D107" s="35"/>
      <c r="E107" s="35"/>
      <c r="F107" s="36" t="s">
        <v>26</v>
      </c>
      <c r="G107" s="43">
        <v>-53307367.069113687</v>
      </c>
      <c r="H107" s="37">
        <v>-1335404.0389495566</v>
      </c>
      <c r="I107" s="37">
        <v>-4758051.797341343</v>
      </c>
      <c r="J107" s="37">
        <v>-20444327.871719938</v>
      </c>
      <c r="K107" s="37">
        <v>-53229253.969333269</v>
      </c>
      <c r="L107" s="37">
        <v>-13205765.282655895</v>
      </c>
      <c r="M107" s="37">
        <v>-5226312.75</v>
      </c>
      <c r="N107" s="37">
        <v>-8733801.75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68416477.77015537</v>
      </c>
      <c r="AB107" s="185"/>
      <c r="AC107" s="185"/>
      <c r="AD107" s="185"/>
      <c r="AE107" s="185"/>
      <c r="AF107" s="185"/>
    </row>
    <row r="108" spans="2:32" x14ac:dyDescent="0.2">
      <c r="B108" s="34" t="s">
        <v>105</v>
      </c>
      <c r="C108" s="34"/>
      <c r="D108" s="35"/>
      <c r="E108" s="35"/>
      <c r="F108" s="36" t="s">
        <v>26</v>
      </c>
      <c r="G108" s="43"/>
      <c r="H108" s="90" t="s">
        <v>190</v>
      </c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185"/>
      <c r="AC108" s="185"/>
      <c r="AD108" s="185"/>
      <c r="AE108" s="185"/>
      <c r="AF108" s="185"/>
    </row>
    <row r="109" spans="2:32" x14ac:dyDescent="0.2">
      <c r="B109" s="34" t="s">
        <v>106</v>
      </c>
      <c r="C109" s="34"/>
      <c r="D109" s="35"/>
      <c r="E109" s="35"/>
      <c r="F109" s="36" t="s">
        <v>26</v>
      </c>
      <c r="G109" s="43">
        <v>-67795530.971365988</v>
      </c>
      <c r="H109" s="37">
        <v>-1203159.511987403</v>
      </c>
      <c r="I109" s="37">
        <v>-4741581.3533202317</v>
      </c>
      <c r="J109" s="37">
        <v>-20193257.275680009</v>
      </c>
      <c r="K109" s="37">
        <v>-47215895.712213866</v>
      </c>
      <c r="L109" s="37">
        <v>-34310288.042346887</v>
      </c>
      <c r="M109" s="37">
        <v>-41931926.716509581</v>
      </c>
      <c r="N109" s="37">
        <v>-1136202.6829420167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105325474.96511251</v>
      </c>
      <c r="AB109" s="185"/>
      <c r="AC109" s="185"/>
      <c r="AD109" s="185"/>
      <c r="AE109" s="185"/>
      <c r="AF109" s="185"/>
    </row>
    <row r="110" spans="2:32" x14ac:dyDescent="0.2">
      <c r="B110" s="34" t="s">
        <v>119</v>
      </c>
      <c r="C110" s="34"/>
      <c r="D110" s="35"/>
      <c r="E110" s="35"/>
      <c r="F110" s="36" t="s">
        <v>26</v>
      </c>
      <c r="G110" s="43"/>
      <c r="H110" s="90" t="s">
        <v>190</v>
      </c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185"/>
      <c r="AC110" s="185"/>
      <c r="AD110" s="185"/>
      <c r="AE110" s="185"/>
      <c r="AF110" s="185"/>
    </row>
    <row r="111" spans="2:32" x14ac:dyDescent="0.2">
      <c r="B111" s="34" t="s">
        <v>120</v>
      </c>
      <c r="C111" s="34"/>
      <c r="D111" s="35"/>
      <c r="E111" s="35"/>
      <c r="F111" s="36" t="s">
        <v>26</v>
      </c>
      <c r="G111" s="43"/>
      <c r="H111" s="90" t="s">
        <v>190</v>
      </c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185"/>
      <c r="AC111" s="185"/>
      <c r="AD111" s="185"/>
      <c r="AE111" s="185"/>
      <c r="AF111" s="185"/>
    </row>
    <row r="112" spans="2:32" x14ac:dyDescent="0.2">
      <c r="B112" s="131" t="s">
        <v>161</v>
      </c>
      <c r="C112" s="34"/>
      <c r="D112" s="35"/>
      <c r="E112" s="35"/>
      <c r="F112" s="36" t="s">
        <v>26</v>
      </c>
      <c r="G112" s="43"/>
      <c r="H112" s="90" t="s">
        <v>190</v>
      </c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185"/>
      <c r="AC112" s="185"/>
      <c r="AD112" s="185"/>
      <c r="AE112" s="185"/>
      <c r="AF112" s="185"/>
    </row>
    <row r="113" spans="2:32" x14ac:dyDescent="0.2">
      <c r="AB113" s="185"/>
      <c r="AC113" s="185"/>
      <c r="AD113" s="185"/>
      <c r="AE113" s="185"/>
      <c r="AF113" s="185"/>
    </row>
    <row r="114" spans="2:32" ht="15" x14ac:dyDescent="0.25">
      <c r="B114" s="29" t="s">
        <v>50</v>
      </c>
      <c r="C114" s="29"/>
      <c r="D114" s="140"/>
      <c r="E114" s="140"/>
      <c r="F114" s="30"/>
      <c r="G114" s="42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85"/>
      <c r="AC114" s="185"/>
      <c r="AD114" s="185"/>
      <c r="AE114" s="185"/>
      <c r="AF114" s="185"/>
    </row>
    <row r="115" spans="2:32" ht="15" x14ac:dyDescent="0.25">
      <c r="B115" s="31" t="s">
        <v>25</v>
      </c>
      <c r="C115" s="31"/>
      <c r="D115" s="31"/>
      <c r="E115" s="31"/>
      <c r="F115" s="32" t="s">
        <v>17</v>
      </c>
      <c r="G115" s="33" t="s">
        <v>44</v>
      </c>
      <c r="H115" s="33">
        <v>2023</v>
      </c>
      <c r="I115" s="33">
        <v>2024</v>
      </c>
      <c r="J115" s="33">
        <v>2025</v>
      </c>
      <c r="K115" s="33">
        <v>2026</v>
      </c>
      <c r="L115" s="33">
        <v>2027</v>
      </c>
      <c r="M115" s="33">
        <v>2028</v>
      </c>
      <c r="N115" s="33">
        <v>2029</v>
      </c>
      <c r="O115" s="33">
        <v>2030</v>
      </c>
      <c r="P115" s="33">
        <v>2031</v>
      </c>
      <c r="Q115" s="33">
        <v>2032</v>
      </c>
      <c r="R115" s="33">
        <v>2033</v>
      </c>
      <c r="S115" s="33">
        <v>2034</v>
      </c>
      <c r="T115" s="33">
        <v>2035</v>
      </c>
      <c r="U115" s="33">
        <v>2036</v>
      </c>
      <c r="V115" s="33">
        <v>2037</v>
      </c>
      <c r="W115" s="33">
        <v>2038</v>
      </c>
      <c r="X115" s="33">
        <v>2039</v>
      </c>
      <c r="Y115" s="33">
        <v>2040</v>
      </c>
      <c r="Z115" s="33">
        <v>2041</v>
      </c>
      <c r="AA115" s="33">
        <v>2042</v>
      </c>
      <c r="AB115" s="185"/>
      <c r="AC115" s="185"/>
      <c r="AD115" s="185"/>
      <c r="AE115" s="185"/>
      <c r="AF115" s="185"/>
    </row>
    <row r="116" spans="2:32" x14ac:dyDescent="0.2">
      <c r="B116" s="34" t="s">
        <v>98</v>
      </c>
      <c r="C116" s="34"/>
      <c r="D116" s="35"/>
      <c r="E116" s="35"/>
      <c r="F116" s="36" t="s">
        <v>26</v>
      </c>
      <c r="G116" s="43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185"/>
      <c r="AC116" s="185"/>
      <c r="AD116" s="185"/>
      <c r="AE116" s="185"/>
      <c r="AF116" s="185"/>
    </row>
    <row r="117" spans="2:32" x14ac:dyDescent="0.2">
      <c r="B117" s="34" t="s">
        <v>99</v>
      </c>
      <c r="C117" s="34"/>
      <c r="D117" s="35"/>
      <c r="E117" s="35"/>
      <c r="F117" s="36" t="s">
        <v>26</v>
      </c>
      <c r="G117" s="43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185"/>
      <c r="AC117" s="185"/>
      <c r="AD117" s="185"/>
      <c r="AE117" s="185"/>
      <c r="AF117" s="185"/>
    </row>
    <row r="118" spans="2:32" x14ac:dyDescent="0.2">
      <c r="B118" s="34" t="s">
        <v>100</v>
      </c>
      <c r="C118" s="34"/>
      <c r="D118" s="35"/>
      <c r="E118" s="35"/>
      <c r="F118" s="36" t="s">
        <v>26</v>
      </c>
      <c r="G118" s="43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185"/>
      <c r="AC118" s="185"/>
      <c r="AD118" s="185"/>
      <c r="AE118" s="185"/>
      <c r="AF118" s="185"/>
    </row>
    <row r="119" spans="2:32" x14ac:dyDescent="0.2">
      <c r="B119" s="34" t="s">
        <v>101</v>
      </c>
      <c r="C119" s="34"/>
      <c r="D119" s="35"/>
      <c r="E119" s="35"/>
      <c r="F119" s="36" t="s">
        <v>26</v>
      </c>
      <c r="G119" s="43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185"/>
      <c r="AC119" s="185"/>
      <c r="AD119" s="185"/>
      <c r="AE119" s="185"/>
      <c r="AF119" s="185"/>
    </row>
    <row r="120" spans="2:32" x14ac:dyDescent="0.2">
      <c r="B120" s="34" t="s">
        <v>102</v>
      </c>
      <c r="C120" s="34"/>
      <c r="D120" s="35"/>
      <c r="E120" s="35"/>
      <c r="F120" s="36" t="s">
        <v>26</v>
      </c>
      <c r="G120" s="43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185"/>
      <c r="AC120" s="185"/>
      <c r="AD120" s="185"/>
      <c r="AE120" s="185"/>
      <c r="AF120" s="185"/>
    </row>
    <row r="121" spans="2:32" x14ac:dyDescent="0.2">
      <c r="B121" s="34" t="s">
        <v>103</v>
      </c>
      <c r="C121" s="34"/>
      <c r="D121" s="35"/>
      <c r="E121" s="35"/>
      <c r="F121" s="36" t="s">
        <v>26</v>
      </c>
      <c r="G121" s="43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185"/>
      <c r="AC121" s="185"/>
      <c r="AD121" s="185"/>
      <c r="AE121" s="185"/>
      <c r="AF121" s="185"/>
    </row>
    <row r="122" spans="2:32" x14ac:dyDescent="0.2">
      <c r="B122" s="34" t="s">
        <v>104</v>
      </c>
      <c r="C122" s="34"/>
      <c r="D122" s="35"/>
      <c r="E122" s="35"/>
      <c r="F122" s="36" t="s">
        <v>26</v>
      </c>
      <c r="G122" s="43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185"/>
      <c r="AC122" s="185"/>
      <c r="AD122" s="185"/>
      <c r="AE122" s="185"/>
      <c r="AF122" s="185"/>
    </row>
    <row r="123" spans="2:32" x14ac:dyDescent="0.2">
      <c r="B123" s="34" t="s">
        <v>105</v>
      </c>
      <c r="C123" s="34"/>
      <c r="D123" s="35"/>
      <c r="E123" s="35"/>
      <c r="F123" s="36" t="s">
        <v>26</v>
      </c>
      <c r="G123" s="43"/>
      <c r="H123" s="90" t="s">
        <v>190</v>
      </c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185"/>
      <c r="AC123" s="185"/>
      <c r="AD123" s="185"/>
      <c r="AE123" s="185"/>
      <c r="AF123" s="185"/>
    </row>
    <row r="124" spans="2:32" x14ac:dyDescent="0.2">
      <c r="B124" s="34" t="s">
        <v>106</v>
      </c>
      <c r="C124" s="34"/>
      <c r="D124" s="35"/>
      <c r="E124" s="35"/>
      <c r="F124" s="36" t="s">
        <v>26</v>
      </c>
      <c r="G124" s="43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185"/>
      <c r="AC124" s="185"/>
      <c r="AD124" s="185"/>
      <c r="AE124" s="185"/>
      <c r="AF124" s="185"/>
    </row>
    <row r="125" spans="2:32" x14ac:dyDescent="0.2">
      <c r="B125" s="34" t="s">
        <v>119</v>
      </c>
      <c r="C125" s="34"/>
      <c r="D125" s="35"/>
      <c r="E125" s="35"/>
      <c r="F125" s="36" t="s">
        <v>26</v>
      </c>
      <c r="G125" s="43"/>
      <c r="H125" s="90" t="s">
        <v>190</v>
      </c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185"/>
      <c r="AC125" s="185"/>
      <c r="AD125" s="185"/>
      <c r="AE125" s="185"/>
      <c r="AF125" s="185"/>
    </row>
    <row r="126" spans="2:32" x14ac:dyDescent="0.2">
      <c r="B126" s="34" t="s">
        <v>120</v>
      </c>
      <c r="C126" s="34"/>
      <c r="D126" s="35"/>
      <c r="E126" s="35"/>
      <c r="F126" s="36" t="s">
        <v>26</v>
      </c>
      <c r="G126" s="43"/>
      <c r="H126" s="90" t="s">
        <v>190</v>
      </c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185"/>
      <c r="AC126" s="185"/>
      <c r="AD126" s="185"/>
      <c r="AE126" s="185"/>
      <c r="AF126" s="185"/>
    </row>
    <row r="127" spans="2:32" ht="15.95" customHeight="1" x14ac:dyDescent="0.2">
      <c r="B127" s="131" t="s">
        <v>161</v>
      </c>
      <c r="C127" s="34"/>
      <c r="D127" s="35"/>
      <c r="E127" s="35"/>
      <c r="F127" s="36" t="s">
        <v>26</v>
      </c>
      <c r="G127" s="43"/>
      <c r="H127" s="90" t="s">
        <v>190</v>
      </c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185"/>
      <c r="AC127" s="185"/>
      <c r="AD127" s="185"/>
      <c r="AE127" s="185"/>
      <c r="AF127" s="185"/>
    </row>
    <row r="128" spans="2:32" x14ac:dyDescent="0.2">
      <c r="B128" s="99"/>
      <c r="AB128" s="185"/>
      <c r="AC128" s="185"/>
      <c r="AD128" s="185"/>
      <c r="AE128" s="185"/>
      <c r="AF128" s="185"/>
    </row>
    <row r="129" spans="1:32" ht="15" x14ac:dyDescent="0.25">
      <c r="A129" s="69"/>
      <c r="B129" s="27" t="s">
        <v>94</v>
      </c>
      <c r="C129" s="27"/>
      <c r="D129" s="28"/>
      <c r="E129" s="28"/>
      <c r="F129" s="6"/>
      <c r="G129" s="18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185"/>
      <c r="AC129" s="185"/>
      <c r="AD129" s="185"/>
      <c r="AE129" s="185"/>
      <c r="AF129" s="185"/>
    </row>
    <row r="130" spans="1:32" ht="15" x14ac:dyDescent="0.25">
      <c r="A130" s="69"/>
      <c r="B130" s="31" t="s">
        <v>25</v>
      </c>
      <c r="C130" s="31" t="s">
        <v>108</v>
      </c>
      <c r="D130" s="31" t="s">
        <v>126</v>
      </c>
      <c r="E130" s="32" t="s">
        <v>47</v>
      </c>
      <c r="F130" s="32" t="s">
        <v>17</v>
      </c>
      <c r="G130" s="33" t="s">
        <v>44</v>
      </c>
      <c r="H130" s="33">
        <v>2023</v>
      </c>
      <c r="I130" s="33">
        <v>2024</v>
      </c>
      <c r="J130" s="33">
        <v>2025</v>
      </c>
      <c r="K130" s="33">
        <v>2026</v>
      </c>
      <c r="L130" s="33">
        <v>2027</v>
      </c>
      <c r="M130" s="33">
        <v>2028</v>
      </c>
      <c r="N130" s="33">
        <v>2029</v>
      </c>
      <c r="O130" s="33">
        <v>2030</v>
      </c>
      <c r="P130" s="33">
        <v>2031</v>
      </c>
      <c r="Q130" s="33">
        <v>2032</v>
      </c>
      <c r="R130" s="33">
        <v>2033</v>
      </c>
      <c r="S130" s="33">
        <v>2034</v>
      </c>
      <c r="T130" s="33">
        <v>2035</v>
      </c>
      <c r="U130" s="33">
        <v>2036</v>
      </c>
      <c r="V130" s="33">
        <v>2037</v>
      </c>
      <c r="W130" s="33">
        <v>2038</v>
      </c>
      <c r="X130" s="33">
        <v>2039</v>
      </c>
      <c r="Y130" s="33">
        <v>2040</v>
      </c>
      <c r="Z130" s="33">
        <v>2041</v>
      </c>
      <c r="AA130" s="33">
        <v>2042</v>
      </c>
      <c r="AB130" s="185"/>
      <c r="AC130" s="185"/>
      <c r="AD130" s="185"/>
      <c r="AE130" s="185"/>
      <c r="AF130" s="185"/>
    </row>
    <row r="131" spans="1:32" x14ac:dyDescent="0.2">
      <c r="A131" s="69"/>
      <c r="B131" s="35" t="s">
        <v>98</v>
      </c>
      <c r="C131" s="66">
        <v>1</v>
      </c>
      <c r="D131" s="35" t="s">
        <v>109</v>
      </c>
      <c r="E131" s="36">
        <v>1</v>
      </c>
      <c r="F131" s="36" t="s">
        <v>26</v>
      </c>
      <c r="G131" s="43">
        <v>-1127250.5773634973</v>
      </c>
      <c r="H131" s="37">
        <v>0</v>
      </c>
      <c r="I131" s="37">
        <v>0</v>
      </c>
      <c r="J131" s="37">
        <v>0</v>
      </c>
      <c r="K131" s="37">
        <v>-81721.797299999991</v>
      </c>
      <c r="L131" s="37">
        <v>-81721.797299999991</v>
      </c>
      <c r="M131" s="37">
        <v>-81721.797299999991</v>
      </c>
      <c r="N131" s="37">
        <v>-81721.797299999991</v>
      </c>
      <c r="O131" s="37">
        <v>-81721.797299999991</v>
      </c>
      <c r="P131" s="37">
        <v>-81721.797299999991</v>
      </c>
      <c r="Q131" s="37">
        <v>-81721.797299999991</v>
      </c>
      <c r="R131" s="37">
        <v>-81721.797299999991</v>
      </c>
      <c r="S131" s="37">
        <v>-81721.797299999991</v>
      </c>
      <c r="T131" s="37">
        <v>-81721.797299999991</v>
      </c>
      <c r="U131" s="37">
        <v>-81721.797299999991</v>
      </c>
      <c r="V131" s="37">
        <v>-81721.797299999991</v>
      </c>
      <c r="W131" s="37">
        <v>-81721.797299999991</v>
      </c>
      <c r="X131" s="37">
        <v>-81721.797299999991</v>
      </c>
      <c r="Y131" s="37">
        <v>-81721.797299999991</v>
      </c>
      <c r="Z131" s="37">
        <v>-81721.797299999991</v>
      </c>
      <c r="AA131" s="37">
        <v>-81721.797299999991</v>
      </c>
    </row>
    <row r="132" spans="1:32" x14ac:dyDescent="0.2">
      <c r="A132" s="69"/>
      <c r="B132" s="35" t="s">
        <v>98</v>
      </c>
      <c r="C132" s="66">
        <v>1</v>
      </c>
      <c r="D132" s="35" t="s">
        <v>110</v>
      </c>
      <c r="E132" s="36">
        <v>1</v>
      </c>
      <c r="F132" s="36" t="s">
        <v>26</v>
      </c>
      <c r="G132" s="43">
        <v>-7027875.1334136697</v>
      </c>
      <c r="H132" s="37">
        <v>0</v>
      </c>
      <c r="I132" s="37">
        <v>0</v>
      </c>
      <c r="J132" s="37">
        <v>0</v>
      </c>
      <c r="K132" s="37">
        <v>-509496.82230000006</v>
      </c>
      <c r="L132" s="37">
        <v>-509496.82230000006</v>
      </c>
      <c r="M132" s="37">
        <v>-509496.82230000006</v>
      </c>
      <c r="N132" s="37">
        <v>-509496.82230000006</v>
      </c>
      <c r="O132" s="37">
        <v>-509496.82230000006</v>
      </c>
      <c r="P132" s="37">
        <v>-509496.82230000006</v>
      </c>
      <c r="Q132" s="37">
        <v>-509496.82230000006</v>
      </c>
      <c r="R132" s="37">
        <v>-509496.82230000006</v>
      </c>
      <c r="S132" s="37">
        <v>-509496.82230000006</v>
      </c>
      <c r="T132" s="37">
        <v>-509496.82230000006</v>
      </c>
      <c r="U132" s="37">
        <v>-509496.82230000006</v>
      </c>
      <c r="V132" s="37">
        <v>-509496.82230000006</v>
      </c>
      <c r="W132" s="37">
        <v>-509496.82230000006</v>
      </c>
      <c r="X132" s="37">
        <v>-509496.82230000006</v>
      </c>
      <c r="Y132" s="37">
        <v>-509496.82230000006</v>
      </c>
      <c r="Z132" s="37">
        <v>-509496.82230000006</v>
      </c>
      <c r="AA132" s="37">
        <v>-509496.82230000006</v>
      </c>
    </row>
    <row r="133" spans="1:32" x14ac:dyDescent="0.2">
      <c r="A133" s="69"/>
      <c r="B133" s="35" t="s">
        <v>98</v>
      </c>
      <c r="C133" s="66">
        <v>1</v>
      </c>
      <c r="D133" s="35" t="s">
        <v>162</v>
      </c>
      <c r="E133" s="36">
        <v>1</v>
      </c>
      <c r="F133" s="36" t="s">
        <v>26</v>
      </c>
      <c r="G133" s="43">
        <v>-2542625.0809988193</v>
      </c>
      <c r="H133" s="37">
        <v>0</v>
      </c>
      <c r="I133" s="37">
        <v>0</v>
      </c>
      <c r="J133" s="37">
        <v>0</v>
      </c>
      <c r="K133" s="37">
        <v>-184331.59020000001</v>
      </c>
      <c r="L133" s="37">
        <v>-184331.59020000001</v>
      </c>
      <c r="M133" s="37">
        <v>-184331.59020000001</v>
      </c>
      <c r="N133" s="37">
        <v>-184331.59020000001</v>
      </c>
      <c r="O133" s="37">
        <v>-184331.59020000001</v>
      </c>
      <c r="P133" s="37">
        <v>-184331.59020000001</v>
      </c>
      <c r="Q133" s="37">
        <v>-184331.59020000001</v>
      </c>
      <c r="R133" s="37">
        <v>-184331.59020000001</v>
      </c>
      <c r="S133" s="37">
        <v>-184331.59020000001</v>
      </c>
      <c r="T133" s="37">
        <v>-184331.59020000001</v>
      </c>
      <c r="U133" s="37">
        <v>-184331.59020000001</v>
      </c>
      <c r="V133" s="37">
        <v>-184331.59020000001</v>
      </c>
      <c r="W133" s="37">
        <v>-184331.59020000001</v>
      </c>
      <c r="X133" s="37">
        <v>-184331.59020000001</v>
      </c>
      <c r="Y133" s="37">
        <v>-184331.59020000001</v>
      </c>
      <c r="Z133" s="37">
        <v>-184331.59020000001</v>
      </c>
      <c r="AA133" s="37">
        <v>-184331.59020000001</v>
      </c>
    </row>
    <row r="134" spans="1:32" x14ac:dyDescent="0.2">
      <c r="A134" s="69"/>
      <c r="B134" s="35" t="s">
        <v>98</v>
      </c>
      <c r="C134" s="66">
        <v>1</v>
      </c>
      <c r="D134" s="35" t="s">
        <v>114</v>
      </c>
      <c r="E134" s="36">
        <v>1</v>
      </c>
      <c r="F134" s="36" t="s">
        <v>26</v>
      </c>
      <c r="G134" s="43">
        <v>-3084007.052634839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-279918.44689999998</v>
      </c>
      <c r="O134" s="37">
        <v>-279918.44689999998</v>
      </c>
      <c r="P134" s="37">
        <v>-279918.44689999998</v>
      </c>
      <c r="Q134" s="37">
        <v>-279918.44689999998</v>
      </c>
      <c r="R134" s="37">
        <v>-279918.44689999998</v>
      </c>
      <c r="S134" s="37">
        <v>-279918.44689999998</v>
      </c>
      <c r="T134" s="37">
        <v>-279918.44689999998</v>
      </c>
      <c r="U134" s="37">
        <v>-279918.44689999998</v>
      </c>
      <c r="V134" s="37">
        <v>-279918.44689999998</v>
      </c>
      <c r="W134" s="37">
        <v>-279918.44689999998</v>
      </c>
      <c r="X134" s="37">
        <v>-279918.44689999998</v>
      </c>
      <c r="Y134" s="37">
        <v>-279918.44689999998</v>
      </c>
      <c r="Z134" s="37">
        <v>-279918.44689999998</v>
      </c>
      <c r="AA134" s="37">
        <v>-279918.44689999998</v>
      </c>
    </row>
    <row r="135" spans="1:32" x14ac:dyDescent="0.2">
      <c r="A135" s="69"/>
      <c r="B135" s="35" t="s">
        <v>98</v>
      </c>
      <c r="C135" s="66">
        <v>1</v>
      </c>
      <c r="D135" s="35" t="s">
        <v>121</v>
      </c>
      <c r="E135" s="36">
        <v>1</v>
      </c>
      <c r="F135" s="36" t="s">
        <v>26</v>
      </c>
      <c r="G135" s="43">
        <v>-17730492.32512179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-1486830.1569999999</v>
      </c>
      <c r="N135" s="37">
        <v>-1486830.1569999999</v>
      </c>
      <c r="O135" s="37">
        <v>-1486830.1569999999</v>
      </c>
      <c r="P135" s="37">
        <v>-1486830.1569999999</v>
      </c>
      <c r="Q135" s="37">
        <v>-1486830.1569999999</v>
      </c>
      <c r="R135" s="37">
        <v>-1486830.1569999999</v>
      </c>
      <c r="S135" s="37">
        <v>-1486830.1569999999</v>
      </c>
      <c r="T135" s="37">
        <v>-1486830.1569999999</v>
      </c>
      <c r="U135" s="37">
        <v>-1486830.1569999999</v>
      </c>
      <c r="V135" s="37">
        <v>-1486830.1569999999</v>
      </c>
      <c r="W135" s="37">
        <v>-1486830.1569999999</v>
      </c>
      <c r="X135" s="37">
        <v>-1486830.1569999999</v>
      </c>
      <c r="Y135" s="37">
        <v>-1486830.1569999999</v>
      </c>
      <c r="Z135" s="37">
        <v>-1486830.1569999999</v>
      </c>
      <c r="AA135" s="37">
        <v>-1486830.1569999999</v>
      </c>
    </row>
    <row r="136" spans="1:32" x14ac:dyDescent="0.2">
      <c r="A136" s="69"/>
      <c r="B136" s="35" t="s">
        <v>98</v>
      </c>
      <c r="C136" s="66">
        <v>2</v>
      </c>
      <c r="D136" s="35" t="s">
        <v>163</v>
      </c>
      <c r="E136" s="36">
        <v>1</v>
      </c>
      <c r="F136" s="36" t="s">
        <v>26</v>
      </c>
      <c r="G136" s="43">
        <v>-1991165.6070221737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-196610.6347</v>
      </c>
      <c r="P136" s="37">
        <v>-196610.6347</v>
      </c>
      <c r="Q136" s="37">
        <v>-196610.6347</v>
      </c>
      <c r="R136" s="37">
        <v>-196610.6347</v>
      </c>
      <c r="S136" s="37">
        <v>-196610.6347</v>
      </c>
      <c r="T136" s="37">
        <v>-196610.6347</v>
      </c>
      <c r="U136" s="37">
        <v>-196610.6347</v>
      </c>
      <c r="V136" s="37">
        <v>-196610.6347</v>
      </c>
      <c r="W136" s="37">
        <v>-196610.6347</v>
      </c>
      <c r="X136" s="37">
        <v>-196610.6347</v>
      </c>
      <c r="Y136" s="37">
        <v>-196610.6347</v>
      </c>
      <c r="Z136" s="37">
        <v>-196610.6347</v>
      </c>
      <c r="AA136" s="37">
        <v>-196610.6347</v>
      </c>
    </row>
    <row r="137" spans="1:32" x14ac:dyDescent="0.2">
      <c r="A137" s="69"/>
      <c r="B137" s="35" t="s">
        <v>99</v>
      </c>
      <c r="C137" s="66">
        <v>1</v>
      </c>
      <c r="D137" s="35" t="s">
        <v>109</v>
      </c>
      <c r="E137" s="36">
        <v>1</v>
      </c>
      <c r="F137" s="36" t="s">
        <v>26</v>
      </c>
      <c r="G137" s="43">
        <v>-1127250.5773634973</v>
      </c>
      <c r="H137" s="37">
        <v>0</v>
      </c>
      <c r="I137" s="37">
        <v>0</v>
      </c>
      <c r="J137" s="37">
        <v>0</v>
      </c>
      <c r="K137" s="37">
        <v>-81721.797299999991</v>
      </c>
      <c r="L137" s="37">
        <v>-81721.797299999991</v>
      </c>
      <c r="M137" s="37">
        <v>-81721.797299999991</v>
      </c>
      <c r="N137" s="37">
        <v>-81721.797299999991</v>
      </c>
      <c r="O137" s="37">
        <v>-81721.797299999991</v>
      </c>
      <c r="P137" s="37">
        <v>-81721.797299999991</v>
      </c>
      <c r="Q137" s="37">
        <v>-81721.797299999991</v>
      </c>
      <c r="R137" s="37">
        <v>-81721.797299999991</v>
      </c>
      <c r="S137" s="37">
        <v>-81721.797299999991</v>
      </c>
      <c r="T137" s="37">
        <v>-81721.797299999991</v>
      </c>
      <c r="U137" s="37">
        <v>-81721.797299999991</v>
      </c>
      <c r="V137" s="37">
        <v>-81721.797299999991</v>
      </c>
      <c r="W137" s="37">
        <v>-81721.797299999991</v>
      </c>
      <c r="X137" s="37">
        <v>-81721.797299999991</v>
      </c>
      <c r="Y137" s="37">
        <v>-81721.797299999991</v>
      </c>
      <c r="Z137" s="37">
        <v>-81721.797299999991</v>
      </c>
      <c r="AA137" s="37">
        <v>-81721.797299999991</v>
      </c>
    </row>
    <row r="138" spans="1:32" x14ac:dyDescent="0.2">
      <c r="A138" s="69"/>
      <c r="B138" s="35" t="s">
        <v>99</v>
      </c>
      <c r="C138" s="66">
        <v>1</v>
      </c>
      <c r="D138" s="35" t="s">
        <v>110</v>
      </c>
      <c r="E138" s="36">
        <v>1</v>
      </c>
      <c r="F138" s="36" t="s">
        <v>26</v>
      </c>
      <c r="G138" s="43">
        <v>-7027875.1334136697</v>
      </c>
      <c r="H138" s="37">
        <v>0</v>
      </c>
      <c r="I138" s="37">
        <v>0</v>
      </c>
      <c r="J138" s="37">
        <v>0</v>
      </c>
      <c r="K138" s="37">
        <v>-509496.82230000006</v>
      </c>
      <c r="L138" s="37">
        <v>-509496.82230000006</v>
      </c>
      <c r="M138" s="37">
        <v>-509496.82230000006</v>
      </c>
      <c r="N138" s="37">
        <v>-509496.82230000006</v>
      </c>
      <c r="O138" s="37">
        <v>-509496.82230000006</v>
      </c>
      <c r="P138" s="37">
        <v>-509496.82230000006</v>
      </c>
      <c r="Q138" s="37">
        <v>-509496.82230000006</v>
      </c>
      <c r="R138" s="37">
        <v>-509496.82230000006</v>
      </c>
      <c r="S138" s="37">
        <v>-509496.82230000006</v>
      </c>
      <c r="T138" s="37">
        <v>-509496.82230000006</v>
      </c>
      <c r="U138" s="37">
        <v>-509496.82230000006</v>
      </c>
      <c r="V138" s="37">
        <v>-509496.82230000006</v>
      </c>
      <c r="W138" s="37">
        <v>-509496.82230000006</v>
      </c>
      <c r="X138" s="37">
        <v>-509496.82230000006</v>
      </c>
      <c r="Y138" s="37">
        <v>-509496.82230000006</v>
      </c>
      <c r="Z138" s="37">
        <v>-509496.82230000006</v>
      </c>
      <c r="AA138" s="37">
        <v>-509496.82230000006</v>
      </c>
    </row>
    <row r="139" spans="1:32" x14ac:dyDescent="0.2">
      <c r="A139" s="69"/>
      <c r="B139" s="35" t="s">
        <v>99</v>
      </c>
      <c r="C139" s="66">
        <v>1</v>
      </c>
      <c r="D139" s="35" t="s">
        <v>162</v>
      </c>
      <c r="E139" s="36">
        <v>1</v>
      </c>
      <c r="F139" s="36" t="s">
        <v>26</v>
      </c>
      <c r="G139" s="43">
        <v>-2542625.0809988193</v>
      </c>
      <c r="H139" s="37">
        <v>0</v>
      </c>
      <c r="I139" s="37">
        <v>0</v>
      </c>
      <c r="J139" s="37">
        <v>0</v>
      </c>
      <c r="K139" s="37">
        <v>-184331.59020000001</v>
      </c>
      <c r="L139" s="37">
        <v>-184331.59020000001</v>
      </c>
      <c r="M139" s="37">
        <v>-184331.59020000001</v>
      </c>
      <c r="N139" s="37">
        <v>-184331.59020000001</v>
      </c>
      <c r="O139" s="37">
        <v>-184331.59020000001</v>
      </c>
      <c r="P139" s="37">
        <v>-184331.59020000001</v>
      </c>
      <c r="Q139" s="37">
        <v>-184331.59020000001</v>
      </c>
      <c r="R139" s="37">
        <v>-184331.59020000001</v>
      </c>
      <c r="S139" s="37">
        <v>-184331.59020000001</v>
      </c>
      <c r="T139" s="37">
        <v>-184331.59020000001</v>
      </c>
      <c r="U139" s="37">
        <v>-184331.59020000001</v>
      </c>
      <c r="V139" s="37">
        <v>-184331.59020000001</v>
      </c>
      <c r="W139" s="37">
        <v>-184331.59020000001</v>
      </c>
      <c r="X139" s="37">
        <v>-184331.59020000001</v>
      </c>
      <c r="Y139" s="37">
        <v>-184331.59020000001</v>
      </c>
      <c r="Z139" s="37">
        <v>-184331.59020000001</v>
      </c>
      <c r="AA139" s="37">
        <v>-184331.59020000001</v>
      </c>
    </row>
    <row r="140" spans="1:32" x14ac:dyDescent="0.2">
      <c r="A140" s="69"/>
      <c r="B140" s="35" t="s">
        <v>99</v>
      </c>
      <c r="C140" s="66">
        <v>1</v>
      </c>
      <c r="D140" s="35" t="s">
        <v>114</v>
      </c>
      <c r="E140" s="36">
        <v>1</v>
      </c>
      <c r="F140" s="36" t="s">
        <v>26</v>
      </c>
      <c r="G140" s="43">
        <v>-3597042.9428089256</v>
      </c>
      <c r="H140" s="37">
        <v>0</v>
      </c>
      <c r="I140" s="37">
        <v>0</v>
      </c>
      <c r="J140" s="37">
        <v>0</v>
      </c>
      <c r="K140" s="37">
        <v>0</v>
      </c>
      <c r="L140" s="37">
        <v>-279918.44689999998</v>
      </c>
      <c r="M140" s="37">
        <v>-279918.44689999998</v>
      </c>
      <c r="N140" s="37">
        <v>-279918.44689999998</v>
      </c>
      <c r="O140" s="37">
        <v>-279918.44689999998</v>
      </c>
      <c r="P140" s="37">
        <v>-279918.44689999998</v>
      </c>
      <c r="Q140" s="37">
        <v>-279918.44689999998</v>
      </c>
      <c r="R140" s="37">
        <v>-279918.44689999998</v>
      </c>
      <c r="S140" s="37">
        <v>-279918.44689999998</v>
      </c>
      <c r="T140" s="37">
        <v>-279918.44689999998</v>
      </c>
      <c r="U140" s="37">
        <v>-279918.44689999998</v>
      </c>
      <c r="V140" s="37">
        <v>-279918.44689999998</v>
      </c>
      <c r="W140" s="37">
        <v>-279918.44689999998</v>
      </c>
      <c r="X140" s="37">
        <v>-279918.44689999998</v>
      </c>
      <c r="Y140" s="37">
        <v>-279918.44689999998</v>
      </c>
      <c r="Z140" s="37">
        <v>-279918.44689999998</v>
      </c>
      <c r="AA140" s="37">
        <v>-279918.44689999998</v>
      </c>
    </row>
    <row r="141" spans="1:32" x14ac:dyDescent="0.2">
      <c r="A141" s="69"/>
      <c r="B141" s="35" t="s">
        <v>99</v>
      </c>
      <c r="C141" s="66">
        <v>2</v>
      </c>
      <c r="D141" s="35" t="s">
        <v>111</v>
      </c>
      <c r="E141" s="36">
        <v>1</v>
      </c>
      <c r="F141" s="36" t="s">
        <v>26</v>
      </c>
      <c r="G141" s="43">
        <v>-10378084.771630524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-1024747.4277</v>
      </c>
      <c r="P141" s="37">
        <v>-1024747.4277</v>
      </c>
      <c r="Q141" s="37">
        <v>-1024747.4277</v>
      </c>
      <c r="R141" s="37">
        <v>-1024747.4277</v>
      </c>
      <c r="S141" s="37">
        <v>-1024747.4277</v>
      </c>
      <c r="T141" s="37">
        <v>-1024747.4277</v>
      </c>
      <c r="U141" s="37">
        <v>-1024747.4277</v>
      </c>
      <c r="V141" s="37">
        <v>-1024747.4277</v>
      </c>
      <c r="W141" s="37">
        <v>-1024747.4277</v>
      </c>
      <c r="X141" s="37">
        <v>-1024747.4277</v>
      </c>
      <c r="Y141" s="37">
        <v>-1024747.4277</v>
      </c>
      <c r="Z141" s="37">
        <v>-1024747.4277</v>
      </c>
      <c r="AA141" s="37">
        <v>-1024747.4277</v>
      </c>
    </row>
    <row r="142" spans="1:32" x14ac:dyDescent="0.2">
      <c r="A142" s="69"/>
      <c r="B142" s="35" t="s">
        <v>100</v>
      </c>
      <c r="C142" s="66">
        <v>1</v>
      </c>
      <c r="D142" s="35" t="s">
        <v>109</v>
      </c>
      <c r="E142" s="36">
        <v>1</v>
      </c>
      <c r="F142" s="36" t="s">
        <v>26</v>
      </c>
      <c r="G142" s="43">
        <v>-1127250.5773634973</v>
      </c>
      <c r="H142" s="37">
        <v>0</v>
      </c>
      <c r="I142" s="37">
        <v>0</v>
      </c>
      <c r="J142" s="37">
        <v>0</v>
      </c>
      <c r="K142" s="37">
        <v>-81721.797299999991</v>
      </c>
      <c r="L142" s="37">
        <v>-81721.797299999991</v>
      </c>
      <c r="M142" s="37">
        <v>-81721.797299999991</v>
      </c>
      <c r="N142" s="37">
        <v>-81721.797299999991</v>
      </c>
      <c r="O142" s="37">
        <v>-81721.797299999991</v>
      </c>
      <c r="P142" s="37">
        <v>-81721.797299999991</v>
      </c>
      <c r="Q142" s="37">
        <v>-81721.797299999991</v>
      </c>
      <c r="R142" s="37">
        <v>-81721.797299999991</v>
      </c>
      <c r="S142" s="37">
        <v>-81721.797299999991</v>
      </c>
      <c r="T142" s="37">
        <v>-81721.797299999991</v>
      </c>
      <c r="U142" s="37">
        <v>-81721.797299999991</v>
      </c>
      <c r="V142" s="37">
        <v>-81721.797299999991</v>
      </c>
      <c r="W142" s="37">
        <v>-81721.797299999991</v>
      </c>
      <c r="X142" s="37">
        <v>-81721.797299999991</v>
      </c>
      <c r="Y142" s="37">
        <v>-81721.797299999991</v>
      </c>
      <c r="Z142" s="37">
        <v>-81721.797299999991</v>
      </c>
      <c r="AA142" s="37">
        <v>-81721.797299999991</v>
      </c>
    </row>
    <row r="143" spans="1:32" x14ac:dyDescent="0.2">
      <c r="A143" s="69"/>
      <c r="B143" s="35" t="s">
        <v>100</v>
      </c>
      <c r="C143" s="66">
        <v>1</v>
      </c>
      <c r="D143" s="35" t="s">
        <v>112</v>
      </c>
      <c r="E143" s="36">
        <v>1</v>
      </c>
      <c r="F143" s="36" t="s">
        <v>26</v>
      </c>
      <c r="G143" s="43">
        <v>-5065823.1250156499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-459797.04884688708</v>
      </c>
      <c r="O143" s="37">
        <v>-459797.04884688708</v>
      </c>
      <c r="P143" s="37">
        <v>-459797.04884688708</v>
      </c>
      <c r="Q143" s="37">
        <v>-459797.04884688708</v>
      </c>
      <c r="R143" s="37">
        <v>-459797.04884688708</v>
      </c>
      <c r="S143" s="37">
        <v>-459797.04884688708</v>
      </c>
      <c r="T143" s="37">
        <v>-459797.04884688708</v>
      </c>
      <c r="U143" s="37">
        <v>-459797.04884688708</v>
      </c>
      <c r="V143" s="37">
        <v>-459797.04884688708</v>
      </c>
      <c r="W143" s="37">
        <v>-459797.04884688708</v>
      </c>
      <c r="X143" s="37">
        <v>-459797.04884688708</v>
      </c>
      <c r="Y143" s="37">
        <v>-459797.04884688708</v>
      </c>
      <c r="Z143" s="37">
        <v>-459797.04884688708</v>
      </c>
      <c r="AA143" s="37">
        <v>-459797.04884688708</v>
      </c>
    </row>
    <row r="144" spans="1:32" x14ac:dyDescent="0.2">
      <c r="A144" s="69"/>
      <c r="B144" s="35" t="s">
        <v>100</v>
      </c>
      <c r="C144" s="66">
        <v>1</v>
      </c>
      <c r="D144" s="35" t="s">
        <v>122</v>
      </c>
      <c r="E144" s="36">
        <v>1</v>
      </c>
      <c r="F144" s="36" t="s">
        <v>26</v>
      </c>
      <c r="G144" s="43">
        <v>-6075764.236680056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-509496.82210000011</v>
      </c>
      <c r="N144" s="37">
        <v>-509496.82210000011</v>
      </c>
      <c r="O144" s="37">
        <v>-509496.82210000011</v>
      </c>
      <c r="P144" s="37">
        <v>-509496.82210000011</v>
      </c>
      <c r="Q144" s="37">
        <v>-509496.82210000011</v>
      </c>
      <c r="R144" s="37">
        <v>-509496.82210000011</v>
      </c>
      <c r="S144" s="37">
        <v>-509496.82210000011</v>
      </c>
      <c r="T144" s="37">
        <v>-509496.82210000011</v>
      </c>
      <c r="U144" s="37">
        <v>-509496.82210000011</v>
      </c>
      <c r="V144" s="37">
        <v>-509496.82210000011</v>
      </c>
      <c r="W144" s="37">
        <v>-509496.82210000011</v>
      </c>
      <c r="X144" s="37">
        <v>-509496.82210000011</v>
      </c>
      <c r="Y144" s="37">
        <v>-509496.82210000011</v>
      </c>
      <c r="Z144" s="37">
        <v>-509496.82210000011</v>
      </c>
      <c r="AA144" s="37">
        <v>-509496.82210000011</v>
      </c>
    </row>
    <row r="145" spans="1:27" x14ac:dyDescent="0.2">
      <c r="A145" s="69"/>
      <c r="B145" s="35" t="s">
        <v>100</v>
      </c>
      <c r="C145" s="66">
        <v>1</v>
      </c>
      <c r="D145" s="35" t="s">
        <v>114</v>
      </c>
      <c r="E145" s="36">
        <v>1</v>
      </c>
      <c r="F145" s="36" t="s">
        <v>26</v>
      </c>
      <c r="G145" s="43">
        <v>-3084007.052634839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-279918.44689999998</v>
      </c>
      <c r="O145" s="37">
        <v>-279918.44689999998</v>
      </c>
      <c r="P145" s="37">
        <v>-279918.44689999998</v>
      </c>
      <c r="Q145" s="37">
        <v>-279918.44689999998</v>
      </c>
      <c r="R145" s="37">
        <v>-279918.44689999998</v>
      </c>
      <c r="S145" s="37">
        <v>-279918.44689999998</v>
      </c>
      <c r="T145" s="37">
        <v>-279918.44689999998</v>
      </c>
      <c r="U145" s="37">
        <v>-279918.44689999998</v>
      </c>
      <c r="V145" s="37">
        <v>-279918.44689999998</v>
      </c>
      <c r="W145" s="37">
        <v>-279918.44689999998</v>
      </c>
      <c r="X145" s="37">
        <v>-279918.44689999998</v>
      </c>
      <c r="Y145" s="37">
        <v>-279918.44689999998</v>
      </c>
      <c r="Z145" s="37">
        <v>-279918.44689999998</v>
      </c>
      <c r="AA145" s="37">
        <v>-279918.44689999998</v>
      </c>
    </row>
    <row r="146" spans="1:27" x14ac:dyDescent="0.2">
      <c r="A146" s="69"/>
      <c r="B146" s="35" t="s">
        <v>100</v>
      </c>
      <c r="C146" s="66">
        <v>2</v>
      </c>
      <c r="D146" s="35" t="s">
        <v>164</v>
      </c>
      <c r="E146" s="36">
        <v>1</v>
      </c>
      <c r="F146" s="36" t="s">
        <v>26</v>
      </c>
      <c r="G146" s="43">
        <v>-1991165.5594231291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-196610.63</v>
      </c>
      <c r="P146" s="37">
        <v>-196610.63</v>
      </c>
      <c r="Q146" s="37">
        <v>-196610.63</v>
      </c>
      <c r="R146" s="37">
        <v>-196610.63</v>
      </c>
      <c r="S146" s="37">
        <v>-196610.63</v>
      </c>
      <c r="T146" s="37">
        <v>-196610.63</v>
      </c>
      <c r="U146" s="37">
        <v>-196610.63</v>
      </c>
      <c r="V146" s="37">
        <v>-196610.63</v>
      </c>
      <c r="W146" s="37">
        <v>-196610.63</v>
      </c>
      <c r="X146" s="37">
        <v>-196610.63</v>
      </c>
      <c r="Y146" s="37">
        <v>-196610.63</v>
      </c>
      <c r="Z146" s="37">
        <v>-196610.63</v>
      </c>
      <c r="AA146" s="37">
        <v>-196610.63</v>
      </c>
    </row>
    <row r="147" spans="1:27" x14ac:dyDescent="0.2">
      <c r="A147" s="69"/>
      <c r="B147" s="35" t="s">
        <v>101</v>
      </c>
      <c r="C147" s="66">
        <v>1</v>
      </c>
      <c r="D147" s="35" t="s">
        <v>109</v>
      </c>
      <c r="E147" s="36">
        <v>1</v>
      </c>
      <c r="F147" s="36" t="s">
        <v>26</v>
      </c>
      <c r="G147" s="43">
        <v>-1127250.5773634973</v>
      </c>
      <c r="H147" s="37">
        <v>0</v>
      </c>
      <c r="I147" s="37">
        <v>0</v>
      </c>
      <c r="J147" s="37">
        <v>0</v>
      </c>
      <c r="K147" s="37">
        <v>-81721.797299999991</v>
      </c>
      <c r="L147" s="37">
        <v>-81721.797299999991</v>
      </c>
      <c r="M147" s="37">
        <v>-81721.797299999991</v>
      </c>
      <c r="N147" s="37">
        <v>-81721.797299999991</v>
      </c>
      <c r="O147" s="37">
        <v>-81721.797299999991</v>
      </c>
      <c r="P147" s="37">
        <v>-81721.797299999991</v>
      </c>
      <c r="Q147" s="37">
        <v>-81721.797299999991</v>
      </c>
      <c r="R147" s="37">
        <v>-81721.797299999991</v>
      </c>
      <c r="S147" s="37">
        <v>-81721.797299999991</v>
      </c>
      <c r="T147" s="37">
        <v>-81721.797299999991</v>
      </c>
      <c r="U147" s="37">
        <v>-81721.797299999991</v>
      </c>
      <c r="V147" s="37">
        <v>-81721.797299999991</v>
      </c>
      <c r="W147" s="37">
        <v>-81721.797299999991</v>
      </c>
      <c r="X147" s="37">
        <v>-81721.797299999991</v>
      </c>
      <c r="Y147" s="37">
        <v>-81721.797299999991</v>
      </c>
      <c r="Z147" s="37">
        <v>-81721.797299999991</v>
      </c>
      <c r="AA147" s="37">
        <v>-81721.797299999991</v>
      </c>
    </row>
    <row r="148" spans="1:27" x14ac:dyDescent="0.2">
      <c r="A148" s="69"/>
      <c r="B148" s="35" t="s">
        <v>101</v>
      </c>
      <c r="C148" s="66">
        <v>1</v>
      </c>
      <c r="D148" s="35" t="s">
        <v>113</v>
      </c>
      <c r="E148" s="36">
        <v>1</v>
      </c>
      <c r="F148" s="36" t="s">
        <v>26</v>
      </c>
      <c r="G148" s="43">
        <v>-6838628.7243861528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-620704.91370000015</v>
      </c>
      <c r="O148" s="37">
        <v>-620704.91370000015</v>
      </c>
      <c r="P148" s="37">
        <v>-620704.91370000015</v>
      </c>
      <c r="Q148" s="37">
        <v>-620704.91370000015</v>
      </c>
      <c r="R148" s="37">
        <v>-620704.91370000015</v>
      </c>
      <c r="S148" s="37">
        <v>-620704.91370000015</v>
      </c>
      <c r="T148" s="37">
        <v>-620704.91370000015</v>
      </c>
      <c r="U148" s="37">
        <v>-620704.91370000015</v>
      </c>
      <c r="V148" s="37">
        <v>-620704.91370000015</v>
      </c>
      <c r="W148" s="37">
        <v>-620704.91370000015</v>
      </c>
      <c r="X148" s="37">
        <v>-620704.91370000015</v>
      </c>
      <c r="Y148" s="37">
        <v>-620704.91370000015</v>
      </c>
      <c r="Z148" s="37">
        <v>-620704.91370000015</v>
      </c>
      <c r="AA148" s="37">
        <v>-620704.91370000015</v>
      </c>
    </row>
    <row r="149" spans="1:27" x14ac:dyDescent="0.2">
      <c r="A149" s="69"/>
      <c r="B149" s="35" t="s">
        <v>101</v>
      </c>
      <c r="C149" s="66">
        <v>1</v>
      </c>
      <c r="D149" s="35" t="s">
        <v>114</v>
      </c>
      <c r="E149" s="36">
        <v>1</v>
      </c>
      <c r="F149" s="36" t="s">
        <v>26</v>
      </c>
      <c r="G149" s="43">
        <v>-3338035.5187539151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-279918.44689999998</v>
      </c>
      <c r="N149" s="37">
        <v>-279918.44689999998</v>
      </c>
      <c r="O149" s="37">
        <v>-279918.44689999998</v>
      </c>
      <c r="P149" s="37">
        <v>-279918.44689999998</v>
      </c>
      <c r="Q149" s="37">
        <v>-279918.44689999998</v>
      </c>
      <c r="R149" s="37">
        <v>-279918.44689999998</v>
      </c>
      <c r="S149" s="37">
        <v>-279918.44689999998</v>
      </c>
      <c r="T149" s="37">
        <v>-279918.44689999998</v>
      </c>
      <c r="U149" s="37">
        <v>-279918.44689999998</v>
      </c>
      <c r="V149" s="37">
        <v>-279918.44689999998</v>
      </c>
      <c r="W149" s="37">
        <v>-279918.44689999998</v>
      </c>
      <c r="X149" s="37">
        <v>-279918.44689999998</v>
      </c>
      <c r="Y149" s="37">
        <v>-279918.44689999998</v>
      </c>
      <c r="Z149" s="37">
        <v>-279918.44689999998</v>
      </c>
      <c r="AA149" s="37">
        <v>-279918.44689999998</v>
      </c>
    </row>
    <row r="150" spans="1:27" x14ac:dyDescent="0.2">
      <c r="A150" s="69"/>
      <c r="B150" s="35" t="s">
        <v>101</v>
      </c>
      <c r="C150" s="66">
        <v>2</v>
      </c>
      <c r="D150" s="35" t="s">
        <v>164</v>
      </c>
      <c r="E150" s="36">
        <v>1</v>
      </c>
      <c r="F150" s="36" t="s">
        <v>26</v>
      </c>
      <c r="G150" s="43">
        <v>-1991165.5594231291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-196610.63</v>
      </c>
      <c r="P150" s="37">
        <v>-196610.63</v>
      </c>
      <c r="Q150" s="37">
        <v>-196610.63</v>
      </c>
      <c r="R150" s="37">
        <v>-196610.63</v>
      </c>
      <c r="S150" s="37">
        <v>-196610.63</v>
      </c>
      <c r="T150" s="37">
        <v>-196610.63</v>
      </c>
      <c r="U150" s="37">
        <v>-196610.63</v>
      </c>
      <c r="V150" s="37">
        <v>-196610.63</v>
      </c>
      <c r="W150" s="37">
        <v>-196610.63</v>
      </c>
      <c r="X150" s="37">
        <v>-196610.63</v>
      </c>
      <c r="Y150" s="37">
        <v>-196610.63</v>
      </c>
      <c r="Z150" s="37">
        <v>-196610.63</v>
      </c>
      <c r="AA150" s="37">
        <v>-196610.63</v>
      </c>
    </row>
    <row r="151" spans="1:27" x14ac:dyDescent="0.2">
      <c r="A151" s="69"/>
      <c r="B151" s="35" t="s">
        <v>102</v>
      </c>
      <c r="C151" s="66">
        <v>1</v>
      </c>
      <c r="D151" s="35" t="s">
        <v>109</v>
      </c>
      <c r="E151" s="36">
        <v>1</v>
      </c>
      <c r="F151" s="36" t="s">
        <v>26</v>
      </c>
      <c r="G151" s="43">
        <v>-1127250.5773634973</v>
      </c>
      <c r="H151" s="37">
        <v>0</v>
      </c>
      <c r="I151" s="37">
        <v>0</v>
      </c>
      <c r="J151" s="37">
        <v>0</v>
      </c>
      <c r="K151" s="37">
        <v>-81721.797299999991</v>
      </c>
      <c r="L151" s="37">
        <v>-81721.797299999991</v>
      </c>
      <c r="M151" s="37">
        <v>-81721.797299999991</v>
      </c>
      <c r="N151" s="37">
        <v>-81721.797299999991</v>
      </c>
      <c r="O151" s="37">
        <v>-81721.797299999991</v>
      </c>
      <c r="P151" s="37">
        <v>-81721.797299999991</v>
      </c>
      <c r="Q151" s="37">
        <v>-81721.797299999991</v>
      </c>
      <c r="R151" s="37">
        <v>-81721.797299999991</v>
      </c>
      <c r="S151" s="37">
        <v>-81721.797299999991</v>
      </c>
      <c r="T151" s="37">
        <v>-81721.797299999991</v>
      </c>
      <c r="U151" s="37">
        <v>-81721.797299999991</v>
      </c>
      <c r="V151" s="37">
        <v>-81721.797299999991</v>
      </c>
      <c r="W151" s="37">
        <v>-81721.797299999991</v>
      </c>
      <c r="X151" s="37">
        <v>-81721.797299999991</v>
      </c>
      <c r="Y151" s="37">
        <v>-81721.797299999991</v>
      </c>
      <c r="Z151" s="37">
        <v>-81721.797299999991</v>
      </c>
      <c r="AA151" s="37">
        <v>-81721.797299999991</v>
      </c>
    </row>
    <row r="152" spans="1:27" x14ac:dyDescent="0.2">
      <c r="A152" s="69"/>
      <c r="B152" s="35" t="s">
        <v>102</v>
      </c>
      <c r="C152" s="66">
        <v>1</v>
      </c>
      <c r="D152" s="35" t="s">
        <v>112</v>
      </c>
      <c r="E152" s="36">
        <v>1</v>
      </c>
      <c r="F152" s="36" t="s">
        <v>26</v>
      </c>
      <c r="G152" s="43">
        <v>-5065823.1250156499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-459797.04884688708</v>
      </c>
      <c r="O152" s="37">
        <v>-459797.04884688708</v>
      </c>
      <c r="P152" s="37">
        <v>-459797.04884688708</v>
      </c>
      <c r="Q152" s="37">
        <v>-459797.04884688708</v>
      </c>
      <c r="R152" s="37">
        <v>-459797.04884688708</v>
      </c>
      <c r="S152" s="37">
        <v>-459797.04884688708</v>
      </c>
      <c r="T152" s="37">
        <v>-459797.04884688708</v>
      </c>
      <c r="U152" s="37">
        <v>-459797.04884688708</v>
      </c>
      <c r="V152" s="37">
        <v>-459797.04884688708</v>
      </c>
      <c r="W152" s="37">
        <v>-459797.04884688708</v>
      </c>
      <c r="X152" s="37">
        <v>-459797.04884688708</v>
      </c>
      <c r="Y152" s="37">
        <v>-459797.04884688708</v>
      </c>
      <c r="Z152" s="37">
        <v>-459797.04884688708</v>
      </c>
      <c r="AA152" s="37">
        <v>-459797.04884688708</v>
      </c>
    </row>
    <row r="153" spans="1:27" x14ac:dyDescent="0.2">
      <c r="A153" s="69"/>
      <c r="B153" s="35" t="s">
        <v>102</v>
      </c>
      <c r="C153" s="66">
        <v>1</v>
      </c>
      <c r="D153" s="35" t="s">
        <v>115</v>
      </c>
      <c r="E153" s="36">
        <v>1</v>
      </c>
      <c r="F153" s="36" t="s">
        <v>26</v>
      </c>
      <c r="G153" s="43">
        <v>-6075764.236680056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-509496.82210000011</v>
      </c>
      <c r="N153" s="37">
        <v>-509496.82210000011</v>
      </c>
      <c r="O153" s="37">
        <v>-509496.82210000011</v>
      </c>
      <c r="P153" s="37">
        <v>-509496.82210000011</v>
      </c>
      <c r="Q153" s="37">
        <v>-509496.82210000011</v>
      </c>
      <c r="R153" s="37">
        <v>-509496.82210000011</v>
      </c>
      <c r="S153" s="37">
        <v>-509496.82210000011</v>
      </c>
      <c r="T153" s="37">
        <v>-509496.82210000011</v>
      </c>
      <c r="U153" s="37">
        <v>-509496.82210000011</v>
      </c>
      <c r="V153" s="37">
        <v>-509496.82210000011</v>
      </c>
      <c r="W153" s="37">
        <v>-509496.82210000011</v>
      </c>
      <c r="X153" s="37">
        <v>-509496.82210000011</v>
      </c>
      <c r="Y153" s="37">
        <v>-509496.82210000011</v>
      </c>
      <c r="Z153" s="37">
        <v>-509496.82210000011</v>
      </c>
      <c r="AA153" s="37">
        <v>-509496.82210000011</v>
      </c>
    </row>
    <row r="154" spans="1:27" x14ac:dyDescent="0.2">
      <c r="A154" s="69"/>
      <c r="B154" s="35" t="s">
        <v>102</v>
      </c>
      <c r="C154" s="66">
        <v>2</v>
      </c>
      <c r="D154" s="35" t="s">
        <v>116</v>
      </c>
      <c r="E154" s="36">
        <v>1</v>
      </c>
      <c r="F154" s="36" t="s">
        <v>26</v>
      </c>
      <c r="G154" s="43">
        <v>-6796748.5321237855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-671120.99470000004</v>
      </c>
      <c r="P154" s="37">
        <v>-671120.99470000004</v>
      </c>
      <c r="Q154" s="37">
        <v>-671120.99470000004</v>
      </c>
      <c r="R154" s="37">
        <v>-671120.99470000004</v>
      </c>
      <c r="S154" s="37">
        <v>-671120.99470000004</v>
      </c>
      <c r="T154" s="37">
        <v>-671120.99470000004</v>
      </c>
      <c r="U154" s="37">
        <v>-671120.99470000004</v>
      </c>
      <c r="V154" s="37">
        <v>-671120.99470000004</v>
      </c>
      <c r="W154" s="37">
        <v>-671120.99470000004</v>
      </c>
      <c r="X154" s="37">
        <v>-671120.99470000004</v>
      </c>
      <c r="Y154" s="37">
        <v>-671120.99470000004</v>
      </c>
      <c r="Z154" s="37">
        <v>-671120.99470000004</v>
      </c>
      <c r="AA154" s="37">
        <v>-671120.99470000004</v>
      </c>
    </row>
    <row r="155" spans="1:27" x14ac:dyDescent="0.2">
      <c r="A155" s="69"/>
      <c r="B155" s="35" t="s">
        <v>103</v>
      </c>
      <c r="C155" s="66">
        <v>1</v>
      </c>
      <c r="D155" s="35" t="s">
        <v>109</v>
      </c>
      <c r="E155" s="36">
        <v>1</v>
      </c>
      <c r="F155" s="36" t="s">
        <v>26</v>
      </c>
      <c r="G155" s="43">
        <v>-1127250.5773634973</v>
      </c>
      <c r="H155" s="37">
        <v>0</v>
      </c>
      <c r="I155" s="37">
        <v>0</v>
      </c>
      <c r="J155" s="37">
        <v>0</v>
      </c>
      <c r="K155" s="37">
        <v>-81721.797299999991</v>
      </c>
      <c r="L155" s="37">
        <v>-81721.797299999991</v>
      </c>
      <c r="M155" s="37">
        <v>-81721.797299999991</v>
      </c>
      <c r="N155" s="37">
        <v>-81721.797299999991</v>
      </c>
      <c r="O155" s="37">
        <v>-81721.797299999991</v>
      </c>
      <c r="P155" s="37">
        <v>-81721.797299999991</v>
      </c>
      <c r="Q155" s="37">
        <v>-81721.797299999991</v>
      </c>
      <c r="R155" s="37">
        <v>-81721.797299999991</v>
      </c>
      <c r="S155" s="37">
        <v>-81721.797299999991</v>
      </c>
      <c r="T155" s="37">
        <v>-81721.797299999991</v>
      </c>
      <c r="U155" s="37">
        <v>-81721.797299999991</v>
      </c>
      <c r="V155" s="37">
        <v>-81721.797299999991</v>
      </c>
      <c r="W155" s="37">
        <v>-81721.797299999991</v>
      </c>
      <c r="X155" s="37">
        <v>-81721.797299999991</v>
      </c>
      <c r="Y155" s="37">
        <v>-81721.797299999991</v>
      </c>
      <c r="Z155" s="37">
        <v>-81721.797299999991</v>
      </c>
      <c r="AA155" s="37">
        <v>-81721.797299999991</v>
      </c>
    </row>
    <row r="156" spans="1:27" x14ac:dyDescent="0.2">
      <c r="A156" s="69"/>
      <c r="B156" s="35" t="s">
        <v>103</v>
      </c>
      <c r="C156" s="66">
        <v>1</v>
      </c>
      <c r="D156" s="35" t="s">
        <v>117</v>
      </c>
      <c r="E156" s="36">
        <v>1</v>
      </c>
      <c r="F156" s="36" t="s">
        <v>26</v>
      </c>
      <c r="G156" s="43">
        <v>-13977699.094481623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-1268679.2718</v>
      </c>
      <c r="O156" s="37">
        <v>-1268679.2718</v>
      </c>
      <c r="P156" s="37">
        <v>-1268679.2718</v>
      </c>
      <c r="Q156" s="37">
        <v>-1268679.2718</v>
      </c>
      <c r="R156" s="37">
        <v>-1268679.2718</v>
      </c>
      <c r="S156" s="37">
        <v>-1268679.2718</v>
      </c>
      <c r="T156" s="37">
        <v>-1268679.2718</v>
      </c>
      <c r="U156" s="37">
        <v>-1268679.2718</v>
      </c>
      <c r="V156" s="37">
        <v>-1268679.2718</v>
      </c>
      <c r="W156" s="37">
        <v>-1268679.2718</v>
      </c>
      <c r="X156" s="37">
        <v>-1268679.2718</v>
      </c>
      <c r="Y156" s="37">
        <v>-1268679.2718</v>
      </c>
      <c r="Z156" s="37">
        <v>-1268679.2718</v>
      </c>
      <c r="AA156" s="37">
        <v>-1268679.2718</v>
      </c>
    </row>
    <row r="157" spans="1:27" x14ac:dyDescent="0.2">
      <c r="A157" s="69"/>
      <c r="B157" s="35" t="s">
        <v>103</v>
      </c>
      <c r="C157" s="66">
        <v>1</v>
      </c>
      <c r="D157" s="35" t="s">
        <v>122</v>
      </c>
      <c r="E157" s="36">
        <v>1</v>
      </c>
      <c r="F157" s="36" t="s">
        <v>26</v>
      </c>
      <c r="G157" s="43">
        <v>-6075764.236680056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-509496.82210000011</v>
      </c>
      <c r="N157" s="37">
        <v>-509496.82210000011</v>
      </c>
      <c r="O157" s="37">
        <v>-509496.82210000011</v>
      </c>
      <c r="P157" s="37">
        <v>-509496.82210000011</v>
      </c>
      <c r="Q157" s="37">
        <v>-509496.82210000011</v>
      </c>
      <c r="R157" s="37">
        <v>-509496.82210000011</v>
      </c>
      <c r="S157" s="37">
        <v>-509496.82210000011</v>
      </c>
      <c r="T157" s="37">
        <v>-509496.82210000011</v>
      </c>
      <c r="U157" s="37">
        <v>-509496.82210000011</v>
      </c>
      <c r="V157" s="37">
        <v>-509496.82210000011</v>
      </c>
      <c r="W157" s="37">
        <v>-509496.82210000011</v>
      </c>
      <c r="X157" s="37">
        <v>-509496.82210000011</v>
      </c>
      <c r="Y157" s="37">
        <v>-509496.82210000011</v>
      </c>
      <c r="Z157" s="37">
        <v>-509496.82210000011</v>
      </c>
      <c r="AA157" s="37">
        <v>-509496.82210000011</v>
      </c>
    </row>
    <row r="158" spans="1:27" x14ac:dyDescent="0.2">
      <c r="A158" s="69"/>
      <c r="B158" s="35" t="s">
        <v>103</v>
      </c>
      <c r="C158" s="66">
        <v>1</v>
      </c>
      <c r="D158" s="35" t="s">
        <v>114</v>
      </c>
      <c r="E158" s="36">
        <v>1</v>
      </c>
      <c r="F158" s="36" t="s">
        <v>26</v>
      </c>
      <c r="G158" s="43">
        <v>-3338035.5187539151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-279918.44689999998</v>
      </c>
      <c r="N158" s="37">
        <v>-279918.44689999998</v>
      </c>
      <c r="O158" s="37">
        <v>-279918.44689999998</v>
      </c>
      <c r="P158" s="37">
        <v>-279918.44689999998</v>
      </c>
      <c r="Q158" s="37">
        <v>-279918.44689999998</v>
      </c>
      <c r="R158" s="37">
        <v>-279918.44689999998</v>
      </c>
      <c r="S158" s="37">
        <v>-279918.44689999998</v>
      </c>
      <c r="T158" s="37">
        <v>-279918.44689999998</v>
      </c>
      <c r="U158" s="37">
        <v>-279918.44689999998</v>
      </c>
      <c r="V158" s="37">
        <v>-279918.44689999998</v>
      </c>
      <c r="W158" s="37">
        <v>-279918.44689999998</v>
      </c>
      <c r="X158" s="37">
        <v>-279918.44689999998</v>
      </c>
      <c r="Y158" s="37">
        <v>-279918.44689999998</v>
      </c>
      <c r="Z158" s="37">
        <v>-279918.44689999998</v>
      </c>
      <c r="AA158" s="37">
        <v>-279918.44689999998</v>
      </c>
    </row>
    <row r="159" spans="1:27" x14ac:dyDescent="0.2">
      <c r="A159" s="69"/>
      <c r="B159" s="35" t="s">
        <v>103</v>
      </c>
      <c r="C159" s="66">
        <v>2</v>
      </c>
      <c r="D159" s="35" t="s">
        <v>164</v>
      </c>
      <c r="E159" s="36">
        <v>1</v>
      </c>
      <c r="F159" s="36" t="s">
        <v>26</v>
      </c>
      <c r="G159" s="43">
        <v>-1991165.5594231291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-196610.63</v>
      </c>
      <c r="P159" s="37">
        <v>-196610.63</v>
      </c>
      <c r="Q159" s="37">
        <v>-196610.63</v>
      </c>
      <c r="R159" s="37">
        <v>-196610.63</v>
      </c>
      <c r="S159" s="37">
        <v>-196610.63</v>
      </c>
      <c r="T159" s="37">
        <v>-196610.63</v>
      </c>
      <c r="U159" s="37">
        <v>-196610.63</v>
      </c>
      <c r="V159" s="37">
        <v>-196610.63</v>
      </c>
      <c r="W159" s="37">
        <v>-196610.63</v>
      </c>
      <c r="X159" s="37">
        <v>-196610.63</v>
      </c>
      <c r="Y159" s="37">
        <v>-196610.63</v>
      </c>
      <c r="Z159" s="37">
        <v>-196610.63</v>
      </c>
      <c r="AA159" s="37">
        <v>-196610.63</v>
      </c>
    </row>
    <row r="160" spans="1:27" x14ac:dyDescent="0.2">
      <c r="A160" s="69"/>
      <c r="B160" s="35" t="s">
        <v>104</v>
      </c>
      <c r="C160" s="66">
        <v>1</v>
      </c>
      <c r="D160" s="35" t="s">
        <v>109</v>
      </c>
      <c r="E160" s="36">
        <v>1</v>
      </c>
      <c r="F160" s="36" t="s">
        <v>26</v>
      </c>
      <c r="G160" s="43">
        <v>-1127250.5773634973</v>
      </c>
      <c r="H160" s="37">
        <v>0</v>
      </c>
      <c r="I160" s="37">
        <v>0</v>
      </c>
      <c r="J160" s="37">
        <v>0</v>
      </c>
      <c r="K160" s="37">
        <v>-81721.797299999991</v>
      </c>
      <c r="L160" s="37">
        <v>-81721.797299999991</v>
      </c>
      <c r="M160" s="37">
        <v>-81721.797299999991</v>
      </c>
      <c r="N160" s="37">
        <v>-81721.797299999991</v>
      </c>
      <c r="O160" s="37">
        <v>-81721.797299999991</v>
      </c>
      <c r="P160" s="37">
        <v>-81721.797299999991</v>
      </c>
      <c r="Q160" s="37">
        <v>-81721.797299999991</v>
      </c>
      <c r="R160" s="37">
        <v>-81721.797299999991</v>
      </c>
      <c r="S160" s="37">
        <v>-81721.797299999991</v>
      </c>
      <c r="T160" s="37">
        <v>-81721.797299999991</v>
      </c>
      <c r="U160" s="37">
        <v>-81721.797299999991</v>
      </c>
      <c r="V160" s="37">
        <v>-81721.797299999991</v>
      </c>
      <c r="W160" s="37">
        <v>-81721.797299999991</v>
      </c>
      <c r="X160" s="37">
        <v>-81721.797299999991</v>
      </c>
      <c r="Y160" s="37">
        <v>-81721.797299999991</v>
      </c>
      <c r="Z160" s="37">
        <v>-81721.797299999991</v>
      </c>
      <c r="AA160" s="37">
        <v>-81721.797299999991</v>
      </c>
    </row>
    <row r="161" spans="1:27" x14ac:dyDescent="0.2">
      <c r="A161" s="69"/>
      <c r="B161" s="35" t="s">
        <v>104</v>
      </c>
      <c r="C161" s="66">
        <v>1</v>
      </c>
      <c r="D161" s="35" t="s">
        <v>118</v>
      </c>
      <c r="E161" s="36">
        <v>1</v>
      </c>
      <c r="F161" s="36" t="s">
        <v>26</v>
      </c>
      <c r="G161" s="43">
        <v>-11920406.872620145</v>
      </c>
      <c r="H161" s="37">
        <v>0</v>
      </c>
      <c r="I161" s="37">
        <v>0</v>
      </c>
      <c r="J161" s="37">
        <v>0</v>
      </c>
      <c r="K161" s="37">
        <v>-864188.57860000012</v>
      </c>
      <c r="L161" s="37">
        <v>-864188.57860000012</v>
      </c>
      <c r="M161" s="37">
        <v>-864188.57860000012</v>
      </c>
      <c r="N161" s="37">
        <v>-864188.57860000012</v>
      </c>
      <c r="O161" s="37">
        <v>-864188.57860000012</v>
      </c>
      <c r="P161" s="37">
        <v>-864188.57860000012</v>
      </c>
      <c r="Q161" s="37">
        <v>-864188.57860000012</v>
      </c>
      <c r="R161" s="37">
        <v>-864188.57860000012</v>
      </c>
      <c r="S161" s="37">
        <v>-864188.57860000012</v>
      </c>
      <c r="T161" s="37">
        <v>-864188.57860000012</v>
      </c>
      <c r="U161" s="37">
        <v>-864188.57860000012</v>
      </c>
      <c r="V161" s="37">
        <v>-864188.57860000012</v>
      </c>
      <c r="W161" s="37">
        <v>-864188.57860000012</v>
      </c>
      <c r="X161" s="37">
        <v>-864188.57860000012</v>
      </c>
      <c r="Y161" s="37">
        <v>-864188.57860000012</v>
      </c>
      <c r="Z161" s="37">
        <v>-864188.57860000012</v>
      </c>
      <c r="AA161" s="37">
        <v>-864188.57860000012</v>
      </c>
    </row>
    <row r="162" spans="1:27" x14ac:dyDescent="0.2">
      <c r="A162" s="69"/>
      <c r="B162" s="35" t="s">
        <v>104</v>
      </c>
      <c r="C162" s="66">
        <v>1</v>
      </c>
      <c r="D162" s="35" t="s">
        <v>114</v>
      </c>
      <c r="E162" s="36">
        <v>1</v>
      </c>
      <c r="F162" s="36" t="s">
        <v>26</v>
      </c>
      <c r="G162" s="43">
        <v>-3338035.5187539151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-279918.44689999998</v>
      </c>
      <c r="N162" s="37">
        <v>-279918.44689999998</v>
      </c>
      <c r="O162" s="37">
        <v>-279918.44689999998</v>
      </c>
      <c r="P162" s="37">
        <v>-279918.44689999998</v>
      </c>
      <c r="Q162" s="37">
        <v>-279918.44689999998</v>
      </c>
      <c r="R162" s="37">
        <v>-279918.44689999998</v>
      </c>
      <c r="S162" s="37">
        <v>-279918.44689999998</v>
      </c>
      <c r="T162" s="37">
        <v>-279918.44689999998</v>
      </c>
      <c r="U162" s="37">
        <v>-279918.44689999998</v>
      </c>
      <c r="V162" s="37">
        <v>-279918.44689999998</v>
      </c>
      <c r="W162" s="37">
        <v>-279918.44689999998</v>
      </c>
      <c r="X162" s="37">
        <v>-279918.44689999998</v>
      </c>
      <c r="Y162" s="37">
        <v>-279918.44689999998</v>
      </c>
      <c r="Z162" s="37">
        <v>-279918.44689999998</v>
      </c>
      <c r="AA162" s="37">
        <v>-279918.44689999998</v>
      </c>
    </row>
    <row r="163" spans="1:27" x14ac:dyDescent="0.2">
      <c r="A163" s="69"/>
      <c r="B163" s="35" t="s">
        <v>104</v>
      </c>
      <c r="C163" s="66">
        <v>2</v>
      </c>
      <c r="D163" s="35" t="s">
        <v>165</v>
      </c>
      <c r="E163" s="36">
        <v>1</v>
      </c>
      <c r="F163" s="36" t="s">
        <v>26</v>
      </c>
      <c r="G163" s="43">
        <v>-1991165.5594231291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-196610.63</v>
      </c>
      <c r="P163" s="37">
        <v>-196610.63</v>
      </c>
      <c r="Q163" s="37">
        <v>-196610.63</v>
      </c>
      <c r="R163" s="37">
        <v>-196610.63</v>
      </c>
      <c r="S163" s="37">
        <v>-196610.63</v>
      </c>
      <c r="T163" s="37">
        <v>-196610.63</v>
      </c>
      <c r="U163" s="37">
        <v>-196610.63</v>
      </c>
      <c r="V163" s="37">
        <v>-196610.63</v>
      </c>
      <c r="W163" s="37">
        <v>-196610.63</v>
      </c>
      <c r="X163" s="37">
        <v>-196610.63</v>
      </c>
      <c r="Y163" s="37">
        <v>-196610.63</v>
      </c>
      <c r="Z163" s="37">
        <v>-196610.63</v>
      </c>
      <c r="AA163" s="37">
        <v>-196610.63</v>
      </c>
    </row>
    <row r="164" spans="1:27" x14ac:dyDescent="0.2">
      <c r="A164" s="69"/>
      <c r="B164" s="35" t="s">
        <v>105</v>
      </c>
      <c r="C164" s="66">
        <v>1</v>
      </c>
      <c r="D164" s="35" t="s">
        <v>109</v>
      </c>
      <c r="E164" s="36">
        <v>1</v>
      </c>
      <c r="F164" s="36" t="s">
        <v>26</v>
      </c>
      <c r="G164" s="43">
        <v>-1127250.5773634973</v>
      </c>
      <c r="H164" s="37">
        <v>0</v>
      </c>
      <c r="I164" s="37">
        <v>0</v>
      </c>
      <c r="J164" s="37">
        <v>0</v>
      </c>
      <c r="K164" s="37">
        <v>-81721.797299999991</v>
      </c>
      <c r="L164" s="37">
        <v>-81721.797299999991</v>
      </c>
      <c r="M164" s="37">
        <v>-81721.797299999991</v>
      </c>
      <c r="N164" s="37">
        <v>-81721.797299999991</v>
      </c>
      <c r="O164" s="37">
        <v>-81721.797299999991</v>
      </c>
      <c r="P164" s="37">
        <v>-81721.797299999991</v>
      </c>
      <c r="Q164" s="37">
        <v>-81721.797299999991</v>
      </c>
      <c r="R164" s="37">
        <v>-81721.797299999991</v>
      </c>
      <c r="S164" s="37">
        <v>-81721.797299999991</v>
      </c>
      <c r="T164" s="37">
        <v>-81721.797299999991</v>
      </c>
      <c r="U164" s="37">
        <v>-81721.797299999991</v>
      </c>
      <c r="V164" s="37">
        <v>-81721.797299999991</v>
      </c>
      <c r="W164" s="37">
        <v>-81721.797299999991</v>
      </c>
      <c r="X164" s="37">
        <v>-81721.797299999991</v>
      </c>
      <c r="Y164" s="37">
        <v>-81721.797299999991</v>
      </c>
      <c r="Z164" s="37">
        <v>-81721.797299999991</v>
      </c>
      <c r="AA164" s="37">
        <v>-81721.797299999991</v>
      </c>
    </row>
    <row r="165" spans="1:27" x14ac:dyDescent="0.2">
      <c r="A165" s="69"/>
      <c r="B165" s="35" t="s">
        <v>105</v>
      </c>
      <c r="C165" s="66">
        <v>1</v>
      </c>
      <c r="D165" s="35" t="s">
        <v>118</v>
      </c>
      <c r="E165" s="36">
        <v>1</v>
      </c>
      <c r="F165" s="36" t="s">
        <v>26</v>
      </c>
      <c r="G165" s="43">
        <v>-11920406.872620145</v>
      </c>
      <c r="H165" s="37">
        <v>0</v>
      </c>
      <c r="I165" s="37">
        <v>0</v>
      </c>
      <c r="J165" s="37">
        <v>0</v>
      </c>
      <c r="K165" s="37">
        <v>-864188.57860000012</v>
      </c>
      <c r="L165" s="37">
        <v>-864188.57860000012</v>
      </c>
      <c r="M165" s="37">
        <v>-864188.57860000012</v>
      </c>
      <c r="N165" s="37">
        <v>-864188.57860000012</v>
      </c>
      <c r="O165" s="37">
        <v>-864188.57860000012</v>
      </c>
      <c r="P165" s="37">
        <v>-864188.57860000012</v>
      </c>
      <c r="Q165" s="37">
        <v>-864188.57860000012</v>
      </c>
      <c r="R165" s="37">
        <v>-864188.57860000012</v>
      </c>
      <c r="S165" s="37">
        <v>-864188.57860000012</v>
      </c>
      <c r="T165" s="37">
        <v>-864188.57860000012</v>
      </c>
      <c r="U165" s="37">
        <v>-864188.57860000012</v>
      </c>
      <c r="V165" s="37">
        <v>-864188.57860000012</v>
      </c>
      <c r="W165" s="37">
        <v>-864188.57860000012</v>
      </c>
      <c r="X165" s="37">
        <v>-864188.57860000012</v>
      </c>
      <c r="Y165" s="37">
        <v>-864188.57860000012</v>
      </c>
      <c r="Z165" s="37">
        <v>-864188.57860000012</v>
      </c>
      <c r="AA165" s="37">
        <v>-864188.57860000012</v>
      </c>
    </row>
    <row r="166" spans="1:27" x14ac:dyDescent="0.2">
      <c r="A166" s="69"/>
      <c r="B166" s="35" t="s">
        <v>105</v>
      </c>
      <c r="C166" s="66">
        <v>1</v>
      </c>
      <c r="D166" s="35" t="s">
        <v>114</v>
      </c>
      <c r="E166" s="36">
        <v>1</v>
      </c>
      <c r="F166" s="36" t="s">
        <v>26</v>
      </c>
      <c r="G166" s="43">
        <v>-3338035.5187539151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-279918.44689999998</v>
      </c>
      <c r="N166" s="37">
        <v>-279918.44689999998</v>
      </c>
      <c r="O166" s="37">
        <v>-279918.44689999998</v>
      </c>
      <c r="P166" s="37">
        <v>-279918.44689999998</v>
      </c>
      <c r="Q166" s="37">
        <v>-279918.44689999998</v>
      </c>
      <c r="R166" s="37">
        <v>-279918.44689999998</v>
      </c>
      <c r="S166" s="37">
        <v>-279918.44689999998</v>
      </c>
      <c r="T166" s="37">
        <v>-279918.44689999998</v>
      </c>
      <c r="U166" s="37">
        <v>-279918.44689999998</v>
      </c>
      <c r="V166" s="37">
        <v>-279918.44689999998</v>
      </c>
      <c r="W166" s="37">
        <v>-279918.44689999998</v>
      </c>
      <c r="X166" s="37">
        <v>-279918.44689999998</v>
      </c>
      <c r="Y166" s="37">
        <v>-279918.44689999998</v>
      </c>
      <c r="Z166" s="37">
        <v>-279918.44689999998</v>
      </c>
      <c r="AA166" s="37">
        <v>-279918.44689999998</v>
      </c>
    </row>
    <row r="167" spans="1:27" x14ac:dyDescent="0.2">
      <c r="A167" s="69"/>
      <c r="B167" s="35" t="s">
        <v>105</v>
      </c>
      <c r="C167" s="66">
        <v>2</v>
      </c>
      <c r="D167" s="35" t="s">
        <v>166</v>
      </c>
      <c r="E167" s="36">
        <v>1</v>
      </c>
      <c r="F167" s="36" t="s">
        <v>26</v>
      </c>
      <c r="G167" s="43"/>
      <c r="H167" s="90" t="s">
        <v>190</v>
      </c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</row>
    <row r="168" spans="1:27" x14ac:dyDescent="0.2">
      <c r="A168" s="69"/>
      <c r="B168" s="35" t="s">
        <v>106</v>
      </c>
      <c r="C168" s="66">
        <v>1</v>
      </c>
      <c r="D168" s="35" t="s">
        <v>109</v>
      </c>
      <c r="E168" s="36">
        <v>1</v>
      </c>
      <c r="F168" s="36" t="s">
        <v>26</v>
      </c>
      <c r="G168" s="43">
        <v>-1127250.5773634973</v>
      </c>
      <c r="H168" s="37">
        <v>0</v>
      </c>
      <c r="I168" s="37">
        <v>0</v>
      </c>
      <c r="J168" s="37">
        <v>0</v>
      </c>
      <c r="K168" s="37">
        <v>-81721.797299999991</v>
      </c>
      <c r="L168" s="37">
        <v>-81721.797299999991</v>
      </c>
      <c r="M168" s="37">
        <v>-81721.797299999991</v>
      </c>
      <c r="N168" s="37">
        <v>-81721.797299999991</v>
      </c>
      <c r="O168" s="37">
        <v>-81721.797299999991</v>
      </c>
      <c r="P168" s="37">
        <v>-81721.797299999991</v>
      </c>
      <c r="Q168" s="37">
        <v>-81721.797299999991</v>
      </c>
      <c r="R168" s="37">
        <v>-81721.797299999991</v>
      </c>
      <c r="S168" s="37">
        <v>-81721.797299999991</v>
      </c>
      <c r="T168" s="37">
        <v>-81721.797299999991</v>
      </c>
      <c r="U168" s="37">
        <v>-81721.797299999991</v>
      </c>
      <c r="V168" s="37">
        <v>-81721.797299999991</v>
      </c>
      <c r="W168" s="37">
        <v>-81721.797299999991</v>
      </c>
      <c r="X168" s="37">
        <v>-81721.797299999991</v>
      </c>
      <c r="Y168" s="37">
        <v>-81721.797299999991</v>
      </c>
      <c r="Z168" s="37">
        <v>-81721.797299999991</v>
      </c>
      <c r="AA168" s="37">
        <v>-81721.797299999991</v>
      </c>
    </row>
    <row r="169" spans="1:27" x14ac:dyDescent="0.2">
      <c r="A169" s="69"/>
      <c r="B169" s="35" t="s">
        <v>106</v>
      </c>
      <c r="C169" s="66">
        <v>1</v>
      </c>
      <c r="D169" s="35" t="s">
        <v>118</v>
      </c>
      <c r="E169" s="36">
        <v>1</v>
      </c>
      <c r="F169" s="36" t="s">
        <v>26</v>
      </c>
      <c r="G169" s="43">
        <v>-11920406.872620145</v>
      </c>
      <c r="H169" s="37">
        <v>0</v>
      </c>
      <c r="I169" s="37">
        <v>0</v>
      </c>
      <c r="J169" s="37">
        <v>0</v>
      </c>
      <c r="K169" s="37">
        <v>-864188.57860000012</v>
      </c>
      <c r="L169" s="37">
        <v>-864188.57860000012</v>
      </c>
      <c r="M169" s="37">
        <v>-864188.57860000012</v>
      </c>
      <c r="N169" s="37">
        <v>-864188.57860000012</v>
      </c>
      <c r="O169" s="37">
        <v>-864188.57860000012</v>
      </c>
      <c r="P169" s="37">
        <v>-864188.57860000012</v>
      </c>
      <c r="Q169" s="37">
        <v>-864188.57860000012</v>
      </c>
      <c r="R169" s="37">
        <v>-864188.57860000012</v>
      </c>
      <c r="S169" s="37">
        <v>-864188.57860000012</v>
      </c>
      <c r="T169" s="37">
        <v>-864188.57860000012</v>
      </c>
      <c r="U169" s="37">
        <v>-864188.57860000012</v>
      </c>
      <c r="V169" s="37">
        <v>-864188.57860000012</v>
      </c>
      <c r="W169" s="37">
        <v>-864188.57860000012</v>
      </c>
      <c r="X169" s="37">
        <v>-864188.57860000012</v>
      </c>
      <c r="Y169" s="37">
        <v>-864188.57860000012</v>
      </c>
      <c r="Z169" s="37">
        <v>-864188.57860000012</v>
      </c>
      <c r="AA169" s="37">
        <v>-864188.57860000012</v>
      </c>
    </row>
    <row r="170" spans="1:27" x14ac:dyDescent="0.2">
      <c r="A170" s="69"/>
      <c r="B170" s="35" t="s">
        <v>106</v>
      </c>
      <c r="C170" s="66">
        <v>2</v>
      </c>
      <c r="D170" s="35" t="s">
        <v>116</v>
      </c>
      <c r="E170" s="36">
        <v>1</v>
      </c>
      <c r="F170" s="36" t="s">
        <v>26</v>
      </c>
      <c r="G170" s="43">
        <v>-6796748.5321237855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-671120.99470000004</v>
      </c>
      <c r="P170" s="37">
        <v>-671120.99470000004</v>
      </c>
      <c r="Q170" s="37">
        <v>-671120.99470000004</v>
      </c>
      <c r="R170" s="37">
        <v>-671120.99470000004</v>
      </c>
      <c r="S170" s="37">
        <v>-671120.99470000004</v>
      </c>
      <c r="T170" s="37">
        <v>-671120.99470000004</v>
      </c>
      <c r="U170" s="37">
        <v>-671120.99470000004</v>
      </c>
      <c r="V170" s="37">
        <v>-671120.99470000004</v>
      </c>
      <c r="W170" s="37">
        <v>-671120.99470000004</v>
      </c>
      <c r="X170" s="37">
        <v>-671120.99470000004</v>
      </c>
      <c r="Y170" s="37">
        <v>-671120.99470000004</v>
      </c>
      <c r="Z170" s="37">
        <v>-671120.99470000004</v>
      </c>
      <c r="AA170" s="37">
        <v>-671120.99470000004</v>
      </c>
    </row>
    <row r="171" spans="1:27" x14ac:dyDescent="0.2">
      <c r="A171" s="69"/>
      <c r="B171" s="35" t="s">
        <v>119</v>
      </c>
      <c r="C171" s="66">
        <v>1</v>
      </c>
      <c r="D171" s="35" t="s">
        <v>109</v>
      </c>
      <c r="E171" s="36">
        <v>1</v>
      </c>
      <c r="F171" s="36" t="s">
        <v>26</v>
      </c>
      <c r="G171" s="179">
        <v>-1127250.5773634973</v>
      </c>
      <c r="H171" s="90">
        <v>0</v>
      </c>
      <c r="I171" s="91">
        <v>0</v>
      </c>
      <c r="J171" s="91">
        <v>0</v>
      </c>
      <c r="K171" s="91">
        <v>-81721.797299999991</v>
      </c>
      <c r="L171" s="91">
        <v>-81721.797299999991</v>
      </c>
      <c r="M171" s="91">
        <v>-81721.797299999991</v>
      </c>
      <c r="N171" s="91">
        <v>-81721.797299999991</v>
      </c>
      <c r="O171" s="91">
        <v>-81721.797299999991</v>
      </c>
      <c r="P171" s="91">
        <v>-81721.797299999991</v>
      </c>
      <c r="Q171" s="91">
        <v>-81721.797299999991</v>
      </c>
      <c r="R171" s="91">
        <v>-81721.797299999991</v>
      </c>
      <c r="S171" s="91">
        <v>-81721.797299999991</v>
      </c>
      <c r="T171" s="91">
        <v>-81721.797299999991</v>
      </c>
      <c r="U171" s="91">
        <v>-81721.797299999991</v>
      </c>
      <c r="V171" s="91">
        <v>-81721.797299999991</v>
      </c>
      <c r="W171" s="91">
        <v>-81721.797299999991</v>
      </c>
      <c r="X171" s="91">
        <v>-81721.797299999991</v>
      </c>
      <c r="Y171" s="91">
        <v>-81721.797299999991</v>
      </c>
      <c r="Z171" s="91">
        <v>-81721.797299999991</v>
      </c>
      <c r="AA171" s="91">
        <v>-81721.797299999991</v>
      </c>
    </row>
    <row r="172" spans="1:27" x14ac:dyDescent="0.2">
      <c r="A172" s="69"/>
      <c r="B172" s="35" t="s">
        <v>119</v>
      </c>
      <c r="C172" s="66">
        <v>1</v>
      </c>
      <c r="D172" s="35" t="s">
        <v>191</v>
      </c>
      <c r="E172" s="36">
        <v>0</v>
      </c>
      <c r="F172" s="36" t="s">
        <v>26</v>
      </c>
      <c r="G172" s="179"/>
      <c r="H172" s="90" t="s">
        <v>190</v>
      </c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</row>
    <row r="173" spans="1:27" x14ac:dyDescent="0.2">
      <c r="A173" s="69"/>
      <c r="B173" s="35" t="s">
        <v>119</v>
      </c>
      <c r="C173" s="66">
        <v>2</v>
      </c>
      <c r="D173" s="35" t="s">
        <v>118</v>
      </c>
      <c r="E173" s="36">
        <v>1</v>
      </c>
      <c r="F173" s="36" t="s">
        <v>26</v>
      </c>
      <c r="G173" s="179">
        <v>-8752032.0470726732</v>
      </c>
      <c r="H173" s="90">
        <v>0</v>
      </c>
      <c r="I173" s="91">
        <v>0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-864188.57860000012</v>
      </c>
      <c r="P173" s="91">
        <v>-864188.57860000012</v>
      </c>
      <c r="Q173" s="91">
        <v>-864188.57860000012</v>
      </c>
      <c r="R173" s="91">
        <v>-864188.57860000012</v>
      </c>
      <c r="S173" s="91">
        <v>-864188.57860000012</v>
      </c>
      <c r="T173" s="91">
        <v>-864188.57860000012</v>
      </c>
      <c r="U173" s="91">
        <v>-864188.57860000012</v>
      </c>
      <c r="V173" s="91">
        <v>-864188.57860000012</v>
      </c>
      <c r="W173" s="91">
        <v>-864188.57860000012</v>
      </c>
      <c r="X173" s="91">
        <v>-864188.57860000012</v>
      </c>
      <c r="Y173" s="91">
        <v>-864188.57860000012</v>
      </c>
      <c r="Z173" s="91">
        <v>-864188.57860000012</v>
      </c>
      <c r="AA173" s="91">
        <v>-864188.57860000012</v>
      </c>
    </row>
    <row r="174" spans="1:27" x14ac:dyDescent="0.2">
      <c r="A174" s="69"/>
      <c r="B174" s="35" t="s">
        <v>119</v>
      </c>
      <c r="C174" s="66">
        <v>2</v>
      </c>
      <c r="D174" s="35" t="s">
        <v>114</v>
      </c>
      <c r="E174" s="36">
        <v>1</v>
      </c>
      <c r="F174" s="36" t="s">
        <v>26</v>
      </c>
      <c r="G174" s="179">
        <v>-2834861.8328240542</v>
      </c>
      <c r="H174" s="90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-279918.44689999998</v>
      </c>
      <c r="P174" s="91">
        <v>-279918.44689999998</v>
      </c>
      <c r="Q174" s="91">
        <v>-279918.44689999998</v>
      </c>
      <c r="R174" s="91">
        <v>-279918.44689999998</v>
      </c>
      <c r="S174" s="91">
        <v>-279918.44689999998</v>
      </c>
      <c r="T174" s="91">
        <v>-279918.44689999998</v>
      </c>
      <c r="U174" s="91">
        <v>-279918.44689999998</v>
      </c>
      <c r="V174" s="91">
        <v>-279918.44689999998</v>
      </c>
      <c r="W174" s="91">
        <v>-279918.44689999998</v>
      </c>
      <c r="X174" s="91">
        <v>-279918.44689999998</v>
      </c>
      <c r="Y174" s="91">
        <v>-279918.44689999998</v>
      </c>
      <c r="Z174" s="91">
        <v>-279918.44689999998</v>
      </c>
      <c r="AA174" s="91">
        <v>-279918.44689999998</v>
      </c>
    </row>
    <row r="175" spans="1:27" x14ac:dyDescent="0.2">
      <c r="A175" s="69"/>
      <c r="B175" s="35" t="s">
        <v>120</v>
      </c>
      <c r="C175" s="66">
        <v>1</v>
      </c>
      <c r="D175" s="35" t="s">
        <v>109</v>
      </c>
      <c r="E175" s="36">
        <v>1</v>
      </c>
      <c r="F175" s="36" t="s">
        <v>26</v>
      </c>
      <c r="G175" s="179">
        <v>-1127250.5773634973</v>
      </c>
      <c r="H175" s="90">
        <v>0</v>
      </c>
      <c r="I175" s="91">
        <v>0</v>
      </c>
      <c r="J175" s="91">
        <v>0</v>
      </c>
      <c r="K175" s="91">
        <v>-81721.797299999991</v>
      </c>
      <c r="L175" s="91">
        <v>-81721.797299999991</v>
      </c>
      <c r="M175" s="91">
        <v>-81721.797299999991</v>
      </c>
      <c r="N175" s="91">
        <v>-81721.797299999991</v>
      </c>
      <c r="O175" s="91">
        <v>-81721.797299999991</v>
      </c>
      <c r="P175" s="91">
        <v>-81721.797299999991</v>
      </c>
      <c r="Q175" s="91">
        <v>-81721.797299999991</v>
      </c>
      <c r="R175" s="91">
        <v>-81721.797299999991</v>
      </c>
      <c r="S175" s="91">
        <v>-81721.797299999991</v>
      </c>
      <c r="T175" s="91">
        <v>-81721.797299999991</v>
      </c>
      <c r="U175" s="91">
        <v>-81721.797299999991</v>
      </c>
      <c r="V175" s="91">
        <v>-81721.797299999991</v>
      </c>
      <c r="W175" s="91">
        <v>-81721.797299999991</v>
      </c>
      <c r="X175" s="91">
        <v>-81721.797299999991</v>
      </c>
      <c r="Y175" s="91">
        <v>-81721.797299999991</v>
      </c>
      <c r="Z175" s="91">
        <v>-81721.797299999991</v>
      </c>
      <c r="AA175" s="91">
        <v>-81721.797299999991</v>
      </c>
    </row>
    <row r="176" spans="1:27" x14ac:dyDescent="0.2">
      <c r="A176" s="69"/>
      <c r="B176" s="35" t="s">
        <v>120</v>
      </c>
      <c r="C176" s="66">
        <v>1</v>
      </c>
      <c r="D176" s="35" t="s">
        <v>192</v>
      </c>
      <c r="E176" s="36">
        <v>0</v>
      </c>
      <c r="F176" s="36" t="s">
        <v>26</v>
      </c>
      <c r="G176" s="179"/>
      <c r="H176" s="90" t="s">
        <v>190</v>
      </c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</row>
    <row r="177" spans="1:27" x14ac:dyDescent="0.2">
      <c r="A177" s="69"/>
      <c r="B177" s="35" t="s">
        <v>120</v>
      </c>
      <c r="C177" s="66">
        <v>2</v>
      </c>
      <c r="D177" s="35" t="s">
        <v>118</v>
      </c>
      <c r="E177" s="36">
        <v>1</v>
      </c>
      <c r="F177" s="36" t="s">
        <v>26</v>
      </c>
      <c r="G177" s="179">
        <v>-8752032.0470726732</v>
      </c>
      <c r="H177" s="90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-864188.57860000012</v>
      </c>
      <c r="P177" s="91">
        <v>-864188.57860000012</v>
      </c>
      <c r="Q177" s="91">
        <v>-864188.57860000012</v>
      </c>
      <c r="R177" s="91">
        <v>-864188.57860000012</v>
      </c>
      <c r="S177" s="91">
        <v>-864188.57860000012</v>
      </c>
      <c r="T177" s="91">
        <v>-864188.57860000012</v>
      </c>
      <c r="U177" s="91">
        <v>-864188.57860000012</v>
      </c>
      <c r="V177" s="91">
        <v>-864188.57860000012</v>
      </c>
      <c r="W177" s="91">
        <v>-864188.57860000012</v>
      </c>
      <c r="X177" s="91">
        <v>-864188.57860000012</v>
      </c>
      <c r="Y177" s="91">
        <v>-864188.57860000012</v>
      </c>
      <c r="Z177" s="91">
        <v>-864188.57860000012</v>
      </c>
      <c r="AA177" s="91">
        <v>-864188.57860000012</v>
      </c>
    </row>
    <row r="178" spans="1:27" x14ac:dyDescent="0.2">
      <c r="A178" s="69"/>
      <c r="B178" s="35" t="s">
        <v>120</v>
      </c>
      <c r="C178" s="66">
        <v>2</v>
      </c>
      <c r="D178" s="35" t="s">
        <v>114</v>
      </c>
      <c r="E178" s="36">
        <v>1</v>
      </c>
      <c r="F178" s="36" t="s">
        <v>26</v>
      </c>
      <c r="G178" s="179">
        <v>-2834861.8328240542</v>
      </c>
      <c r="H178" s="90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-279918.44689999998</v>
      </c>
      <c r="P178" s="91">
        <v>-279918.44689999998</v>
      </c>
      <c r="Q178" s="91">
        <v>-279918.44689999998</v>
      </c>
      <c r="R178" s="91">
        <v>-279918.44689999998</v>
      </c>
      <c r="S178" s="91">
        <v>-279918.44689999998</v>
      </c>
      <c r="T178" s="91">
        <v>-279918.44689999998</v>
      </c>
      <c r="U178" s="91">
        <v>-279918.44689999998</v>
      </c>
      <c r="V178" s="91">
        <v>-279918.44689999998</v>
      </c>
      <c r="W178" s="91">
        <v>-279918.44689999998</v>
      </c>
      <c r="X178" s="91">
        <v>-279918.44689999998</v>
      </c>
      <c r="Y178" s="91">
        <v>-279918.44689999998</v>
      </c>
      <c r="Z178" s="91">
        <v>-279918.44689999998</v>
      </c>
      <c r="AA178" s="91">
        <v>-279918.44689999998</v>
      </c>
    </row>
    <row r="179" spans="1:27" x14ac:dyDescent="0.2">
      <c r="A179" s="69"/>
      <c r="B179" s="35" t="s">
        <v>161</v>
      </c>
      <c r="C179" s="66">
        <v>1</v>
      </c>
      <c r="D179" s="35" t="s">
        <v>109</v>
      </c>
      <c r="E179" s="36">
        <v>1</v>
      </c>
      <c r="F179" s="36" t="s">
        <v>26</v>
      </c>
      <c r="G179" s="179">
        <v>-1127250.5773634973</v>
      </c>
      <c r="H179" s="90">
        <v>0</v>
      </c>
      <c r="I179" s="91">
        <v>0</v>
      </c>
      <c r="J179" s="91">
        <v>0</v>
      </c>
      <c r="K179" s="91">
        <v>-81721.797299999991</v>
      </c>
      <c r="L179" s="91">
        <v>-81721.797299999991</v>
      </c>
      <c r="M179" s="91">
        <v>-81721.797299999991</v>
      </c>
      <c r="N179" s="91">
        <v>-81721.797299999991</v>
      </c>
      <c r="O179" s="91">
        <v>-81721.797299999991</v>
      </c>
      <c r="P179" s="91">
        <v>-81721.797299999991</v>
      </c>
      <c r="Q179" s="91">
        <v>-81721.797299999991</v>
      </c>
      <c r="R179" s="91">
        <v>-81721.797299999991</v>
      </c>
      <c r="S179" s="91">
        <v>-81721.797299999991</v>
      </c>
      <c r="T179" s="91">
        <v>-81721.797299999991</v>
      </c>
      <c r="U179" s="91">
        <v>-81721.797299999991</v>
      </c>
      <c r="V179" s="91">
        <v>-81721.797299999991</v>
      </c>
      <c r="W179" s="91">
        <v>-81721.797299999991</v>
      </c>
      <c r="X179" s="91">
        <v>-81721.797299999991</v>
      </c>
      <c r="Y179" s="91">
        <v>-81721.797299999991</v>
      </c>
      <c r="Z179" s="91">
        <v>-81721.797299999991</v>
      </c>
      <c r="AA179" s="91">
        <v>-81721.797299999991</v>
      </c>
    </row>
    <row r="180" spans="1:27" x14ac:dyDescent="0.2">
      <c r="A180" s="69"/>
      <c r="B180" s="35" t="s">
        <v>161</v>
      </c>
      <c r="C180" s="66">
        <v>1</v>
      </c>
      <c r="D180" s="35" t="s">
        <v>191</v>
      </c>
      <c r="E180" s="36">
        <v>0</v>
      </c>
      <c r="F180" s="36" t="s">
        <v>26</v>
      </c>
      <c r="G180" s="179"/>
      <c r="H180" s="90" t="s">
        <v>190</v>
      </c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</row>
    <row r="181" spans="1:27" x14ac:dyDescent="0.2">
      <c r="A181" s="69"/>
      <c r="B181" s="35" t="s">
        <v>161</v>
      </c>
      <c r="C181" s="66">
        <v>2</v>
      </c>
      <c r="D181" s="35" t="s">
        <v>118</v>
      </c>
      <c r="E181" s="36">
        <v>1</v>
      </c>
      <c r="F181" s="36" t="s">
        <v>26</v>
      </c>
      <c r="G181" s="179">
        <v>-8752032.0470726732</v>
      </c>
      <c r="H181" s="90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-864188.57860000012</v>
      </c>
      <c r="P181" s="91">
        <v>-864188.57860000012</v>
      </c>
      <c r="Q181" s="91">
        <v>-864188.57860000012</v>
      </c>
      <c r="R181" s="91">
        <v>-864188.57860000012</v>
      </c>
      <c r="S181" s="91">
        <v>-864188.57860000012</v>
      </c>
      <c r="T181" s="91">
        <v>-864188.57860000012</v>
      </c>
      <c r="U181" s="91">
        <v>-864188.57860000012</v>
      </c>
      <c r="V181" s="91">
        <v>-864188.57860000012</v>
      </c>
      <c r="W181" s="91">
        <v>-864188.57860000012</v>
      </c>
      <c r="X181" s="91">
        <v>-864188.57860000012</v>
      </c>
      <c r="Y181" s="91">
        <v>-864188.57860000012</v>
      </c>
      <c r="Z181" s="91">
        <v>-864188.57860000012</v>
      </c>
      <c r="AA181" s="91">
        <v>-864188.57860000012</v>
      </c>
    </row>
    <row r="182" spans="1:27" x14ac:dyDescent="0.2">
      <c r="A182" s="69"/>
      <c r="B182" s="35" t="s">
        <v>161</v>
      </c>
      <c r="C182" s="66">
        <v>2</v>
      </c>
      <c r="D182" s="35" t="s">
        <v>114</v>
      </c>
      <c r="E182" s="36">
        <v>1</v>
      </c>
      <c r="F182" s="36" t="s">
        <v>26</v>
      </c>
      <c r="G182" s="179">
        <v>-2834861.8328240542</v>
      </c>
      <c r="H182" s="90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-279918.44689999998</v>
      </c>
      <c r="P182" s="91">
        <v>-279918.44689999998</v>
      </c>
      <c r="Q182" s="91">
        <v>-279918.44689999998</v>
      </c>
      <c r="R182" s="91">
        <v>-279918.44689999998</v>
      </c>
      <c r="S182" s="91">
        <v>-279918.44689999998</v>
      </c>
      <c r="T182" s="91">
        <v>-279918.44689999998</v>
      </c>
      <c r="U182" s="91">
        <v>-279918.44689999998</v>
      </c>
      <c r="V182" s="91">
        <v>-279918.44689999998</v>
      </c>
      <c r="W182" s="91">
        <v>-279918.44689999998</v>
      </c>
      <c r="X182" s="91">
        <v>-279918.44689999998</v>
      </c>
      <c r="Y182" s="91">
        <v>-279918.44689999998</v>
      </c>
      <c r="Z182" s="91">
        <v>-279918.44689999998</v>
      </c>
      <c r="AA182" s="91">
        <v>-279918.44689999998</v>
      </c>
    </row>
    <row r="183" spans="1:27" x14ac:dyDescent="0.2">
      <c r="A183" s="69"/>
      <c r="B183" s="35" t="s">
        <v>123</v>
      </c>
      <c r="C183" s="66"/>
      <c r="D183" s="35"/>
      <c r="E183" s="36"/>
      <c r="F183" s="36"/>
      <c r="G183" s="179"/>
      <c r="H183" s="90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</row>
    <row r="184" spans="1:27" x14ac:dyDescent="0.2">
      <c r="A184" s="69"/>
      <c r="B184" s="35" t="s">
        <v>99</v>
      </c>
      <c r="C184" s="66">
        <v>2</v>
      </c>
      <c r="D184" s="35" t="s">
        <v>111</v>
      </c>
      <c r="E184" s="36">
        <v>1</v>
      </c>
      <c r="F184" s="36" t="s">
        <v>26</v>
      </c>
      <c r="G184" s="179">
        <v>0</v>
      </c>
      <c r="H184" s="90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P184" s="91">
        <v>0</v>
      </c>
      <c r="Q184" s="91">
        <v>0</v>
      </c>
      <c r="R184" s="91">
        <v>0</v>
      </c>
      <c r="S184" s="91">
        <v>0</v>
      </c>
      <c r="T184" s="91">
        <v>0</v>
      </c>
      <c r="U184" s="91">
        <v>0</v>
      </c>
      <c r="V184" s="91">
        <v>0</v>
      </c>
      <c r="W184" s="91">
        <v>0</v>
      </c>
      <c r="X184" s="91">
        <v>0</v>
      </c>
      <c r="Y184" s="91">
        <v>0</v>
      </c>
      <c r="Z184" s="91">
        <v>0</v>
      </c>
      <c r="AA184" s="91">
        <v>0</v>
      </c>
    </row>
    <row r="185" spans="1:27" x14ac:dyDescent="0.2">
      <c r="A185" s="69"/>
      <c r="B185" s="35" t="s">
        <v>100</v>
      </c>
      <c r="C185" s="66">
        <v>1</v>
      </c>
      <c r="D185" s="35" t="s">
        <v>112</v>
      </c>
      <c r="E185" s="36">
        <v>1</v>
      </c>
      <c r="F185" s="36" t="s">
        <v>26</v>
      </c>
      <c r="G185" s="179">
        <v>0</v>
      </c>
      <c r="H185" s="90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1">
        <v>0</v>
      </c>
      <c r="S185" s="91">
        <v>0</v>
      </c>
      <c r="T185" s="91">
        <v>0</v>
      </c>
      <c r="U185" s="91">
        <v>0</v>
      </c>
      <c r="V185" s="91">
        <v>0</v>
      </c>
      <c r="W185" s="91">
        <v>0</v>
      </c>
      <c r="X185" s="91">
        <v>0</v>
      </c>
      <c r="Y185" s="91">
        <v>0</v>
      </c>
      <c r="Z185" s="91">
        <v>0</v>
      </c>
      <c r="AA185" s="91">
        <v>0</v>
      </c>
    </row>
    <row r="186" spans="1:27" x14ac:dyDescent="0.2">
      <c r="A186" s="69"/>
      <c r="B186" s="35" t="s">
        <v>101</v>
      </c>
      <c r="C186" s="66">
        <v>1</v>
      </c>
      <c r="D186" s="35" t="s">
        <v>113</v>
      </c>
      <c r="E186" s="36">
        <v>1</v>
      </c>
      <c r="F186" s="36" t="s">
        <v>26</v>
      </c>
      <c r="G186" s="179">
        <v>0</v>
      </c>
      <c r="H186" s="90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P186" s="91">
        <v>0</v>
      </c>
      <c r="Q186" s="91">
        <v>0</v>
      </c>
      <c r="R186" s="91">
        <v>0</v>
      </c>
      <c r="S186" s="91">
        <v>0</v>
      </c>
      <c r="T186" s="91">
        <v>0</v>
      </c>
      <c r="U186" s="91">
        <v>0</v>
      </c>
      <c r="V186" s="91">
        <v>0</v>
      </c>
      <c r="W186" s="91">
        <v>0</v>
      </c>
      <c r="X186" s="91">
        <v>0</v>
      </c>
      <c r="Y186" s="91">
        <v>0</v>
      </c>
      <c r="Z186" s="91">
        <v>0</v>
      </c>
      <c r="AA186" s="91">
        <v>0</v>
      </c>
    </row>
    <row r="187" spans="1:27" x14ac:dyDescent="0.2">
      <c r="A187" s="69"/>
      <c r="B187" s="35" t="s">
        <v>102</v>
      </c>
      <c r="C187" s="66">
        <v>1</v>
      </c>
      <c r="D187" s="35" t="s">
        <v>112</v>
      </c>
      <c r="E187" s="36">
        <v>1</v>
      </c>
      <c r="F187" s="36" t="s">
        <v>26</v>
      </c>
      <c r="G187" s="179">
        <v>0</v>
      </c>
      <c r="H187" s="90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P187" s="91">
        <v>0</v>
      </c>
      <c r="Q187" s="91">
        <v>0</v>
      </c>
      <c r="R187" s="91">
        <v>0</v>
      </c>
      <c r="S187" s="91">
        <v>0</v>
      </c>
      <c r="T187" s="91">
        <v>0</v>
      </c>
      <c r="U187" s="91">
        <v>0</v>
      </c>
      <c r="V187" s="91">
        <v>0</v>
      </c>
      <c r="W187" s="91">
        <v>0</v>
      </c>
      <c r="X187" s="91">
        <v>0</v>
      </c>
      <c r="Y187" s="91">
        <v>0</v>
      </c>
      <c r="Z187" s="91">
        <v>0</v>
      </c>
      <c r="AA187" s="91">
        <v>0</v>
      </c>
    </row>
    <row r="188" spans="1:27" x14ac:dyDescent="0.2">
      <c r="A188" s="69"/>
      <c r="B188" s="35" t="s">
        <v>102</v>
      </c>
      <c r="C188" s="66">
        <v>2</v>
      </c>
      <c r="D188" s="35" t="s">
        <v>116</v>
      </c>
      <c r="E188" s="36">
        <v>1</v>
      </c>
      <c r="F188" s="36" t="s">
        <v>26</v>
      </c>
      <c r="G188" s="179">
        <v>0</v>
      </c>
      <c r="H188" s="90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P188" s="91">
        <v>0</v>
      </c>
      <c r="Q188" s="91">
        <v>0</v>
      </c>
      <c r="R188" s="91">
        <v>0</v>
      </c>
      <c r="S188" s="91">
        <v>0</v>
      </c>
      <c r="T188" s="91">
        <v>0</v>
      </c>
      <c r="U188" s="91">
        <v>0</v>
      </c>
      <c r="V188" s="91">
        <v>0</v>
      </c>
      <c r="W188" s="91">
        <v>0</v>
      </c>
      <c r="X188" s="91">
        <v>0</v>
      </c>
      <c r="Y188" s="91">
        <v>0</v>
      </c>
      <c r="Z188" s="91">
        <v>0</v>
      </c>
      <c r="AA188" s="91">
        <v>0</v>
      </c>
    </row>
    <row r="189" spans="1:27" x14ac:dyDescent="0.2">
      <c r="A189" s="69"/>
      <c r="B189" s="35" t="s">
        <v>103</v>
      </c>
      <c r="C189" s="66">
        <v>1</v>
      </c>
      <c r="D189" s="35" t="s">
        <v>117</v>
      </c>
      <c r="E189" s="36">
        <v>1</v>
      </c>
      <c r="F189" s="36" t="s">
        <v>26</v>
      </c>
      <c r="G189" s="179">
        <v>0</v>
      </c>
      <c r="H189" s="90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P189" s="91">
        <v>0</v>
      </c>
      <c r="Q189" s="91">
        <v>0</v>
      </c>
      <c r="R189" s="91">
        <v>0</v>
      </c>
      <c r="S189" s="91">
        <v>0</v>
      </c>
      <c r="T189" s="91">
        <v>0</v>
      </c>
      <c r="U189" s="91">
        <v>0</v>
      </c>
      <c r="V189" s="91">
        <v>0</v>
      </c>
      <c r="W189" s="91">
        <v>0</v>
      </c>
      <c r="X189" s="91">
        <v>0</v>
      </c>
      <c r="Y189" s="91">
        <v>0</v>
      </c>
      <c r="Z189" s="91">
        <v>0</v>
      </c>
      <c r="AA189" s="91">
        <v>0</v>
      </c>
    </row>
    <row r="190" spans="1:27" x14ac:dyDescent="0.2">
      <c r="A190" s="69"/>
      <c r="B190" s="35" t="s">
        <v>106</v>
      </c>
      <c r="C190" s="66">
        <v>2</v>
      </c>
      <c r="D190" s="35" t="s">
        <v>116</v>
      </c>
      <c r="E190" s="36">
        <v>1</v>
      </c>
      <c r="F190" s="36" t="s">
        <v>26</v>
      </c>
      <c r="G190" s="179">
        <v>0</v>
      </c>
      <c r="H190" s="90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P190" s="91">
        <v>0</v>
      </c>
      <c r="Q190" s="91">
        <v>0</v>
      </c>
      <c r="R190" s="91">
        <v>0</v>
      </c>
      <c r="S190" s="91">
        <v>0</v>
      </c>
      <c r="T190" s="91">
        <v>0</v>
      </c>
      <c r="U190" s="91">
        <v>0</v>
      </c>
      <c r="V190" s="91">
        <v>0</v>
      </c>
      <c r="W190" s="91">
        <v>0</v>
      </c>
      <c r="X190" s="91">
        <v>0</v>
      </c>
      <c r="Y190" s="91">
        <v>0</v>
      </c>
      <c r="Z190" s="91">
        <v>0</v>
      </c>
      <c r="AA190" s="91">
        <v>0</v>
      </c>
    </row>
    <row r="191" spans="1:27" x14ac:dyDescent="0.2">
      <c r="A191" s="69"/>
      <c r="B191" s="35" t="s">
        <v>129</v>
      </c>
      <c r="C191" s="66"/>
      <c r="D191" s="35"/>
      <c r="E191" s="36"/>
      <c r="F191" s="36"/>
      <c r="G191" s="179"/>
      <c r="H191" s="90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</row>
    <row r="192" spans="1:27" x14ac:dyDescent="0.2">
      <c r="A192" s="69"/>
      <c r="B192" s="35" t="s">
        <v>99</v>
      </c>
      <c r="C192" s="66">
        <v>2</v>
      </c>
      <c r="D192" s="35" t="s">
        <v>111</v>
      </c>
      <c r="E192" s="36">
        <v>1</v>
      </c>
      <c r="F192" s="36" t="s">
        <v>26</v>
      </c>
      <c r="G192" s="179">
        <v>0</v>
      </c>
      <c r="H192" s="90">
        <v>0</v>
      </c>
      <c r="I192" s="91">
        <v>0</v>
      </c>
      <c r="J192" s="91">
        <v>0</v>
      </c>
      <c r="K192" s="91">
        <v>0</v>
      </c>
      <c r="L192" s="91">
        <v>0</v>
      </c>
      <c r="M192" s="91">
        <v>0</v>
      </c>
      <c r="N192" s="91">
        <v>0</v>
      </c>
      <c r="O192" s="91">
        <v>0</v>
      </c>
      <c r="P192" s="91">
        <v>0</v>
      </c>
      <c r="Q192" s="91">
        <v>0</v>
      </c>
      <c r="R192" s="91">
        <v>0</v>
      </c>
      <c r="S192" s="91">
        <v>0</v>
      </c>
      <c r="T192" s="91">
        <v>0</v>
      </c>
      <c r="U192" s="91">
        <v>0</v>
      </c>
      <c r="V192" s="91">
        <v>0</v>
      </c>
      <c r="W192" s="91">
        <v>0</v>
      </c>
      <c r="X192" s="91">
        <v>0</v>
      </c>
      <c r="Y192" s="91">
        <v>0</v>
      </c>
      <c r="Z192" s="91">
        <v>0</v>
      </c>
      <c r="AA192" s="91">
        <v>0</v>
      </c>
    </row>
    <row r="193" spans="1:27" x14ac:dyDescent="0.2">
      <c r="A193" s="69"/>
      <c r="B193" s="35" t="s">
        <v>100</v>
      </c>
      <c r="C193" s="66">
        <v>1</v>
      </c>
      <c r="D193" s="35" t="s">
        <v>112</v>
      </c>
      <c r="E193" s="36">
        <v>1</v>
      </c>
      <c r="F193" s="36" t="s">
        <v>26</v>
      </c>
      <c r="G193" s="179">
        <v>0</v>
      </c>
      <c r="H193" s="90">
        <v>0</v>
      </c>
      <c r="I193" s="91">
        <v>0</v>
      </c>
      <c r="J193" s="91">
        <v>0</v>
      </c>
      <c r="K193" s="91">
        <v>0</v>
      </c>
      <c r="L193" s="91">
        <v>0</v>
      </c>
      <c r="M193" s="91">
        <v>0</v>
      </c>
      <c r="N193" s="91">
        <v>0</v>
      </c>
      <c r="O193" s="91">
        <v>0</v>
      </c>
      <c r="P193" s="91">
        <v>0</v>
      </c>
      <c r="Q193" s="91">
        <v>0</v>
      </c>
      <c r="R193" s="91">
        <v>0</v>
      </c>
      <c r="S193" s="91">
        <v>0</v>
      </c>
      <c r="T193" s="91">
        <v>0</v>
      </c>
      <c r="U193" s="91">
        <v>0</v>
      </c>
      <c r="V193" s="91">
        <v>0</v>
      </c>
      <c r="W193" s="91">
        <v>0</v>
      </c>
      <c r="X193" s="91">
        <v>0</v>
      </c>
      <c r="Y193" s="91">
        <v>0</v>
      </c>
      <c r="Z193" s="91">
        <v>0</v>
      </c>
      <c r="AA193" s="91">
        <v>0</v>
      </c>
    </row>
    <row r="194" spans="1:27" x14ac:dyDescent="0.2">
      <c r="A194" s="69"/>
      <c r="B194" s="35" t="s">
        <v>101</v>
      </c>
      <c r="C194" s="66">
        <v>1</v>
      </c>
      <c r="D194" s="35" t="s">
        <v>113</v>
      </c>
      <c r="E194" s="36">
        <v>1</v>
      </c>
      <c r="F194" s="36" t="s">
        <v>26</v>
      </c>
      <c r="G194" s="179">
        <v>0</v>
      </c>
      <c r="H194" s="90">
        <v>0</v>
      </c>
      <c r="I194" s="91">
        <v>0</v>
      </c>
      <c r="J194" s="91">
        <v>0</v>
      </c>
      <c r="K194" s="91">
        <v>0</v>
      </c>
      <c r="L194" s="91">
        <v>0</v>
      </c>
      <c r="M194" s="91">
        <v>0</v>
      </c>
      <c r="N194" s="91">
        <v>0</v>
      </c>
      <c r="O194" s="91">
        <v>0</v>
      </c>
      <c r="P194" s="91">
        <v>0</v>
      </c>
      <c r="Q194" s="91">
        <v>0</v>
      </c>
      <c r="R194" s="91">
        <v>0</v>
      </c>
      <c r="S194" s="91">
        <v>0</v>
      </c>
      <c r="T194" s="91">
        <v>0</v>
      </c>
      <c r="U194" s="91">
        <v>0</v>
      </c>
      <c r="V194" s="91">
        <v>0</v>
      </c>
      <c r="W194" s="91">
        <v>0</v>
      </c>
      <c r="X194" s="91">
        <v>0</v>
      </c>
      <c r="Y194" s="91">
        <v>0</v>
      </c>
      <c r="Z194" s="91">
        <v>0</v>
      </c>
      <c r="AA194" s="91">
        <v>0</v>
      </c>
    </row>
    <row r="195" spans="1:27" x14ac:dyDescent="0.2">
      <c r="A195" s="69"/>
      <c r="B195" s="35" t="s">
        <v>102</v>
      </c>
      <c r="C195" s="66">
        <v>1</v>
      </c>
      <c r="D195" s="35" t="s">
        <v>112</v>
      </c>
      <c r="E195" s="36">
        <v>1</v>
      </c>
      <c r="F195" s="36" t="s">
        <v>26</v>
      </c>
      <c r="G195" s="179">
        <v>0</v>
      </c>
      <c r="H195" s="90">
        <v>0</v>
      </c>
      <c r="I195" s="91">
        <v>0</v>
      </c>
      <c r="J195" s="91">
        <v>0</v>
      </c>
      <c r="K195" s="91">
        <v>0</v>
      </c>
      <c r="L195" s="91">
        <v>0</v>
      </c>
      <c r="M195" s="91">
        <v>0</v>
      </c>
      <c r="N195" s="91">
        <v>0</v>
      </c>
      <c r="O195" s="91">
        <v>0</v>
      </c>
      <c r="P195" s="91">
        <v>0</v>
      </c>
      <c r="Q195" s="91">
        <v>0</v>
      </c>
      <c r="R195" s="91">
        <v>0</v>
      </c>
      <c r="S195" s="91">
        <v>0</v>
      </c>
      <c r="T195" s="91">
        <v>0</v>
      </c>
      <c r="U195" s="91">
        <v>0</v>
      </c>
      <c r="V195" s="91">
        <v>0</v>
      </c>
      <c r="W195" s="91">
        <v>0</v>
      </c>
      <c r="X195" s="91">
        <v>0</v>
      </c>
      <c r="Y195" s="91">
        <v>0</v>
      </c>
      <c r="Z195" s="91">
        <v>0</v>
      </c>
      <c r="AA195" s="91">
        <v>0</v>
      </c>
    </row>
    <row r="196" spans="1:27" x14ac:dyDescent="0.2">
      <c r="A196" s="69"/>
      <c r="B196" s="35" t="s">
        <v>102</v>
      </c>
      <c r="C196" s="66">
        <v>2</v>
      </c>
      <c r="D196" s="35" t="s">
        <v>116</v>
      </c>
      <c r="E196" s="36">
        <v>1</v>
      </c>
      <c r="F196" s="36" t="s">
        <v>26</v>
      </c>
      <c r="G196" s="179">
        <v>0</v>
      </c>
      <c r="H196" s="90">
        <v>0</v>
      </c>
      <c r="I196" s="91">
        <v>0</v>
      </c>
      <c r="J196" s="91">
        <v>0</v>
      </c>
      <c r="K196" s="91">
        <v>0</v>
      </c>
      <c r="L196" s="91">
        <v>0</v>
      </c>
      <c r="M196" s="91">
        <v>0</v>
      </c>
      <c r="N196" s="91">
        <v>0</v>
      </c>
      <c r="O196" s="91">
        <v>0</v>
      </c>
      <c r="P196" s="91">
        <v>0</v>
      </c>
      <c r="Q196" s="91">
        <v>0</v>
      </c>
      <c r="R196" s="91">
        <v>0</v>
      </c>
      <c r="S196" s="91">
        <v>0</v>
      </c>
      <c r="T196" s="91">
        <v>0</v>
      </c>
      <c r="U196" s="91">
        <v>0</v>
      </c>
      <c r="V196" s="91">
        <v>0</v>
      </c>
      <c r="W196" s="91">
        <v>0</v>
      </c>
      <c r="X196" s="91">
        <v>0</v>
      </c>
      <c r="Y196" s="91">
        <v>0</v>
      </c>
      <c r="Z196" s="91">
        <v>0</v>
      </c>
      <c r="AA196" s="91">
        <v>0</v>
      </c>
    </row>
    <row r="197" spans="1:27" x14ac:dyDescent="0.2">
      <c r="A197" s="69"/>
      <c r="B197" s="35" t="s">
        <v>103</v>
      </c>
      <c r="C197" s="66">
        <v>1</v>
      </c>
      <c r="D197" s="35" t="s">
        <v>117</v>
      </c>
      <c r="E197" s="36">
        <v>1</v>
      </c>
      <c r="F197" s="36" t="s">
        <v>26</v>
      </c>
      <c r="G197" s="179">
        <v>0</v>
      </c>
      <c r="H197" s="90">
        <v>0</v>
      </c>
      <c r="I197" s="91">
        <v>0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1">
        <v>0</v>
      </c>
      <c r="Q197" s="91">
        <v>0</v>
      </c>
      <c r="R197" s="91">
        <v>0</v>
      </c>
      <c r="S197" s="91">
        <v>0</v>
      </c>
      <c r="T197" s="91">
        <v>0</v>
      </c>
      <c r="U197" s="91">
        <v>0</v>
      </c>
      <c r="V197" s="91">
        <v>0</v>
      </c>
      <c r="W197" s="91">
        <v>0</v>
      </c>
      <c r="X197" s="91">
        <v>0</v>
      </c>
      <c r="Y197" s="91">
        <v>0</v>
      </c>
      <c r="Z197" s="91">
        <v>0</v>
      </c>
      <c r="AA197" s="91">
        <v>0</v>
      </c>
    </row>
    <row r="198" spans="1:27" x14ac:dyDescent="0.2">
      <c r="A198" s="69"/>
      <c r="B198" s="35" t="s">
        <v>104</v>
      </c>
      <c r="C198" s="66">
        <v>1</v>
      </c>
      <c r="D198" s="35" t="s">
        <v>118</v>
      </c>
      <c r="E198" s="36">
        <v>1</v>
      </c>
      <c r="F198" s="36" t="s">
        <v>26</v>
      </c>
      <c r="G198" s="179">
        <v>0</v>
      </c>
      <c r="H198" s="90">
        <v>0</v>
      </c>
      <c r="I198" s="91">
        <v>0</v>
      </c>
      <c r="J198" s="91">
        <v>0</v>
      </c>
      <c r="K198" s="91">
        <v>0</v>
      </c>
      <c r="L198" s="91">
        <v>0</v>
      </c>
      <c r="M198" s="91">
        <v>0</v>
      </c>
      <c r="N198" s="91">
        <v>0</v>
      </c>
      <c r="O198" s="91">
        <v>0</v>
      </c>
      <c r="P198" s="91">
        <v>0</v>
      </c>
      <c r="Q198" s="91">
        <v>0</v>
      </c>
      <c r="R198" s="91">
        <v>0</v>
      </c>
      <c r="S198" s="91">
        <v>0</v>
      </c>
      <c r="T198" s="91">
        <v>0</v>
      </c>
      <c r="U198" s="91">
        <v>0</v>
      </c>
      <c r="V198" s="91">
        <v>0</v>
      </c>
      <c r="W198" s="91">
        <v>0</v>
      </c>
      <c r="X198" s="91">
        <v>0</v>
      </c>
      <c r="Y198" s="91">
        <v>0</v>
      </c>
      <c r="Z198" s="91">
        <v>0</v>
      </c>
      <c r="AA198" s="91">
        <v>0</v>
      </c>
    </row>
    <row r="199" spans="1:27" x14ac:dyDescent="0.2">
      <c r="A199" s="69"/>
      <c r="B199" s="35" t="s">
        <v>105</v>
      </c>
      <c r="C199" s="66">
        <v>1</v>
      </c>
      <c r="D199" s="35" t="s">
        <v>118</v>
      </c>
      <c r="E199" s="36">
        <v>1</v>
      </c>
      <c r="F199" s="36" t="s">
        <v>26</v>
      </c>
      <c r="G199" s="179">
        <v>0</v>
      </c>
      <c r="H199" s="90">
        <v>0</v>
      </c>
      <c r="I199" s="91">
        <v>0</v>
      </c>
      <c r="J199" s="91">
        <v>0</v>
      </c>
      <c r="K199" s="91">
        <v>0</v>
      </c>
      <c r="L199" s="91">
        <v>0</v>
      </c>
      <c r="M199" s="91">
        <v>0</v>
      </c>
      <c r="N199" s="91">
        <v>0</v>
      </c>
      <c r="O199" s="91">
        <v>0</v>
      </c>
      <c r="P199" s="91">
        <v>0</v>
      </c>
      <c r="Q199" s="91">
        <v>0</v>
      </c>
      <c r="R199" s="91">
        <v>0</v>
      </c>
      <c r="S199" s="91">
        <v>0</v>
      </c>
      <c r="T199" s="91">
        <v>0</v>
      </c>
      <c r="U199" s="91">
        <v>0</v>
      </c>
      <c r="V199" s="91">
        <v>0</v>
      </c>
      <c r="W199" s="91">
        <v>0</v>
      </c>
      <c r="X199" s="91">
        <v>0</v>
      </c>
      <c r="Y199" s="91">
        <v>0</v>
      </c>
      <c r="Z199" s="91">
        <v>0</v>
      </c>
      <c r="AA199" s="91">
        <v>0</v>
      </c>
    </row>
    <row r="200" spans="1:27" x14ac:dyDescent="0.2">
      <c r="A200" s="69"/>
      <c r="B200" s="35" t="s">
        <v>106</v>
      </c>
      <c r="C200" s="66">
        <v>1</v>
      </c>
      <c r="D200" s="35" t="s">
        <v>118</v>
      </c>
      <c r="E200" s="36">
        <v>1</v>
      </c>
      <c r="F200" s="36" t="s">
        <v>26</v>
      </c>
      <c r="G200" s="179">
        <v>0</v>
      </c>
      <c r="H200" s="90">
        <v>0</v>
      </c>
      <c r="I200" s="91">
        <v>0</v>
      </c>
      <c r="J200" s="91">
        <v>0</v>
      </c>
      <c r="K200" s="91">
        <v>0</v>
      </c>
      <c r="L200" s="91">
        <v>0</v>
      </c>
      <c r="M200" s="91">
        <v>0</v>
      </c>
      <c r="N200" s="91">
        <v>0</v>
      </c>
      <c r="O200" s="91">
        <v>0</v>
      </c>
      <c r="P200" s="91">
        <v>0</v>
      </c>
      <c r="Q200" s="91">
        <v>0</v>
      </c>
      <c r="R200" s="91">
        <v>0</v>
      </c>
      <c r="S200" s="91">
        <v>0</v>
      </c>
      <c r="T200" s="91">
        <v>0</v>
      </c>
      <c r="U200" s="91">
        <v>0</v>
      </c>
      <c r="V200" s="91">
        <v>0</v>
      </c>
      <c r="W200" s="91">
        <v>0</v>
      </c>
      <c r="X200" s="91">
        <v>0</v>
      </c>
      <c r="Y200" s="91">
        <v>0</v>
      </c>
      <c r="Z200" s="91">
        <v>0</v>
      </c>
      <c r="AA200" s="91">
        <v>0</v>
      </c>
    </row>
    <row r="201" spans="1:27" x14ac:dyDescent="0.2">
      <c r="A201" s="69"/>
      <c r="B201" s="35" t="s">
        <v>106</v>
      </c>
      <c r="C201" s="66">
        <v>2</v>
      </c>
      <c r="D201" s="35" t="s">
        <v>116</v>
      </c>
      <c r="E201" s="36">
        <v>1</v>
      </c>
      <c r="F201" s="36" t="s">
        <v>26</v>
      </c>
      <c r="G201" s="179">
        <v>0</v>
      </c>
      <c r="H201" s="90">
        <v>0</v>
      </c>
      <c r="I201" s="91">
        <v>0</v>
      </c>
      <c r="J201" s="91">
        <v>0</v>
      </c>
      <c r="K201" s="91">
        <v>0</v>
      </c>
      <c r="L201" s="91">
        <v>0</v>
      </c>
      <c r="M201" s="91">
        <v>0</v>
      </c>
      <c r="N201" s="91">
        <v>0</v>
      </c>
      <c r="O201" s="91">
        <v>0</v>
      </c>
      <c r="P201" s="91">
        <v>0</v>
      </c>
      <c r="Q201" s="91">
        <v>0</v>
      </c>
      <c r="R201" s="91">
        <v>0</v>
      </c>
      <c r="S201" s="91">
        <v>0</v>
      </c>
      <c r="T201" s="91">
        <v>0</v>
      </c>
      <c r="U201" s="91">
        <v>0</v>
      </c>
      <c r="V201" s="91">
        <v>0</v>
      </c>
      <c r="W201" s="91">
        <v>0</v>
      </c>
      <c r="X201" s="91">
        <v>0</v>
      </c>
      <c r="Y201" s="91">
        <v>0</v>
      </c>
      <c r="Z201" s="91">
        <v>0</v>
      </c>
      <c r="AA201" s="91">
        <v>0</v>
      </c>
    </row>
    <row r="202" spans="1:27" x14ac:dyDescent="0.2">
      <c r="A202" s="69"/>
      <c r="B202" s="35" t="s">
        <v>119</v>
      </c>
      <c r="C202" s="66">
        <v>2</v>
      </c>
      <c r="D202" s="35" t="s">
        <v>118</v>
      </c>
      <c r="E202" s="36">
        <v>1</v>
      </c>
      <c r="F202" s="36" t="s">
        <v>26</v>
      </c>
      <c r="G202" s="179">
        <v>0</v>
      </c>
      <c r="H202" s="90">
        <v>0</v>
      </c>
      <c r="I202" s="91">
        <v>0</v>
      </c>
      <c r="J202" s="91">
        <v>0</v>
      </c>
      <c r="K202" s="91">
        <v>0</v>
      </c>
      <c r="L202" s="91">
        <v>0</v>
      </c>
      <c r="M202" s="91">
        <v>0</v>
      </c>
      <c r="N202" s="91">
        <v>0</v>
      </c>
      <c r="O202" s="91">
        <v>0</v>
      </c>
      <c r="P202" s="91">
        <v>0</v>
      </c>
      <c r="Q202" s="91">
        <v>0</v>
      </c>
      <c r="R202" s="91">
        <v>0</v>
      </c>
      <c r="S202" s="91">
        <v>0</v>
      </c>
      <c r="T202" s="91">
        <v>0</v>
      </c>
      <c r="U202" s="91">
        <v>0</v>
      </c>
      <c r="V202" s="91">
        <v>0</v>
      </c>
      <c r="W202" s="91">
        <v>0</v>
      </c>
      <c r="X202" s="91">
        <v>0</v>
      </c>
      <c r="Y202" s="91">
        <v>0</v>
      </c>
      <c r="Z202" s="91">
        <v>0</v>
      </c>
      <c r="AA202" s="91">
        <v>0</v>
      </c>
    </row>
    <row r="203" spans="1:27" x14ac:dyDescent="0.2">
      <c r="A203" s="69"/>
      <c r="B203" s="35" t="s">
        <v>120</v>
      </c>
      <c r="C203" s="66">
        <v>2</v>
      </c>
      <c r="D203" s="35" t="s">
        <v>118</v>
      </c>
      <c r="E203" s="36">
        <v>1</v>
      </c>
      <c r="F203" s="36" t="s">
        <v>26</v>
      </c>
      <c r="G203" s="179">
        <v>0</v>
      </c>
      <c r="H203" s="90">
        <v>0</v>
      </c>
      <c r="I203" s="91">
        <v>0</v>
      </c>
      <c r="J203" s="91">
        <v>0</v>
      </c>
      <c r="K203" s="91">
        <v>0</v>
      </c>
      <c r="L203" s="91">
        <v>0</v>
      </c>
      <c r="M203" s="91">
        <v>0</v>
      </c>
      <c r="N203" s="91">
        <v>0</v>
      </c>
      <c r="O203" s="91">
        <v>0</v>
      </c>
      <c r="P203" s="91">
        <v>0</v>
      </c>
      <c r="Q203" s="91">
        <v>0</v>
      </c>
      <c r="R203" s="91">
        <v>0</v>
      </c>
      <c r="S203" s="91">
        <v>0</v>
      </c>
      <c r="T203" s="91">
        <v>0</v>
      </c>
      <c r="U203" s="91">
        <v>0</v>
      </c>
      <c r="V203" s="91">
        <v>0</v>
      </c>
      <c r="W203" s="91">
        <v>0</v>
      </c>
      <c r="X203" s="91">
        <v>0</v>
      </c>
      <c r="Y203" s="91">
        <v>0</v>
      </c>
      <c r="Z203" s="91">
        <v>0</v>
      </c>
      <c r="AA203" s="91">
        <v>0</v>
      </c>
    </row>
    <row r="204" spans="1:27" x14ac:dyDescent="0.2">
      <c r="A204" s="69"/>
      <c r="B204" s="35" t="s">
        <v>161</v>
      </c>
      <c r="C204" s="66">
        <v>2</v>
      </c>
      <c r="D204" s="35" t="s">
        <v>118</v>
      </c>
      <c r="E204" s="36">
        <v>1</v>
      </c>
      <c r="F204" s="36" t="s">
        <v>26</v>
      </c>
      <c r="G204" s="179">
        <v>0</v>
      </c>
      <c r="H204" s="90">
        <v>0</v>
      </c>
      <c r="I204" s="91">
        <v>0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0</v>
      </c>
      <c r="Q204" s="91">
        <v>0</v>
      </c>
      <c r="R204" s="91">
        <v>0</v>
      </c>
      <c r="S204" s="91">
        <v>0</v>
      </c>
      <c r="T204" s="91">
        <v>0</v>
      </c>
      <c r="U204" s="91">
        <v>0</v>
      </c>
      <c r="V204" s="91">
        <v>0</v>
      </c>
      <c r="W204" s="91">
        <v>0</v>
      </c>
      <c r="X204" s="91">
        <v>0</v>
      </c>
      <c r="Y204" s="91">
        <v>0</v>
      </c>
      <c r="Z204" s="91">
        <v>0</v>
      </c>
      <c r="AA204" s="91">
        <v>0</v>
      </c>
    </row>
    <row r="206" spans="1:27" ht="15" x14ac:dyDescent="0.25">
      <c r="B206" s="29" t="s">
        <v>53</v>
      </c>
      <c r="C206" s="29"/>
      <c r="D206" s="140"/>
      <c r="E206" s="140"/>
      <c r="F206" s="30"/>
      <c r="G206" s="42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</row>
    <row r="207" spans="1:27" ht="15" x14ac:dyDescent="0.25">
      <c r="B207" s="31" t="s">
        <v>25</v>
      </c>
      <c r="C207" s="31"/>
      <c r="D207" s="31"/>
      <c r="E207" s="31"/>
      <c r="F207" s="32" t="s">
        <v>17</v>
      </c>
      <c r="G207" s="33" t="s">
        <v>44</v>
      </c>
      <c r="H207" s="33">
        <v>2023</v>
      </c>
      <c r="I207" s="33">
        <v>2024</v>
      </c>
      <c r="J207" s="33">
        <v>2025</v>
      </c>
      <c r="K207" s="33">
        <v>2026</v>
      </c>
      <c r="L207" s="33">
        <v>2027</v>
      </c>
      <c r="M207" s="33">
        <v>2028</v>
      </c>
      <c r="N207" s="33">
        <v>2029</v>
      </c>
      <c r="O207" s="33">
        <v>2030</v>
      </c>
      <c r="P207" s="33">
        <v>2031</v>
      </c>
      <c r="Q207" s="33">
        <v>2032</v>
      </c>
      <c r="R207" s="33">
        <v>2033</v>
      </c>
      <c r="S207" s="33">
        <v>2034</v>
      </c>
      <c r="T207" s="33">
        <v>2035</v>
      </c>
      <c r="U207" s="33">
        <v>2036</v>
      </c>
      <c r="V207" s="33">
        <v>2037</v>
      </c>
      <c r="W207" s="33">
        <v>2038</v>
      </c>
      <c r="X207" s="33">
        <v>2039</v>
      </c>
      <c r="Y207" s="33">
        <v>2040</v>
      </c>
      <c r="Z207" s="33">
        <v>2041</v>
      </c>
      <c r="AA207" s="33">
        <v>2042</v>
      </c>
    </row>
    <row r="208" spans="1:27" x14ac:dyDescent="0.2">
      <c r="A208" s="61"/>
      <c r="B208" s="34" t="s">
        <v>98</v>
      </c>
      <c r="C208" s="34"/>
      <c r="D208" s="35"/>
      <c r="E208" s="35"/>
      <c r="F208" s="36" t="s">
        <v>26</v>
      </c>
      <c r="G208" s="43">
        <v>-33503415.776554786</v>
      </c>
      <c r="H208" s="37">
        <v>0</v>
      </c>
      <c r="I208" s="37">
        <v>0</v>
      </c>
      <c r="J208" s="37">
        <v>0</v>
      </c>
      <c r="K208" s="37">
        <v>-775550.20980000007</v>
      </c>
      <c r="L208" s="37">
        <v>-775550.20980000007</v>
      </c>
      <c r="M208" s="37">
        <v>-2262380.3668</v>
      </c>
      <c r="N208" s="37">
        <v>-2542298.8136999998</v>
      </c>
      <c r="O208" s="37">
        <v>-2738909.4483999996</v>
      </c>
      <c r="P208" s="37">
        <v>-2738909.4483999996</v>
      </c>
      <c r="Q208" s="37">
        <v>-2738909.4483999996</v>
      </c>
      <c r="R208" s="37">
        <v>-2738909.4483999996</v>
      </c>
      <c r="S208" s="37">
        <v>-2738909.4483999996</v>
      </c>
      <c r="T208" s="37">
        <v>-2738909.4483999996</v>
      </c>
      <c r="U208" s="37">
        <v>-2738909.4483999996</v>
      </c>
      <c r="V208" s="37">
        <v>-2738909.4483999996</v>
      </c>
      <c r="W208" s="37">
        <v>-2738909.4483999996</v>
      </c>
      <c r="X208" s="37">
        <v>-2738909.4483999996</v>
      </c>
      <c r="Y208" s="37">
        <v>-2738909.4483999996</v>
      </c>
      <c r="Z208" s="37">
        <v>-2738909.4483999996</v>
      </c>
      <c r="AA208" s="37">
        <v>-2738909.4483999996</v>
      </c>
    </row>
    <row r="209" spans="1:27" x14ac:dyDescent="0.2">
      <c r="A209" s="61"/>
      <c r="B209" s="34" t="s">
        <v>99</v>
      </c>
      <c r="C209" s="34"/>
      <c r="D209" s="35"/>
      <c r="E209" s="35"/>
      <c r="F209" s="36" t="s">
        <v>26</v>
      </c>
      <c r="G209" s="43">
        <v>-24672878.506215435</v>
      </c>
      <c r="H209" s="37">
        <v>0</v>
      </c>
      <c r="I209" s="37">
        <v>0</v>
      </c>
      <c r="J209" s="37">
        <v>0</v>
      </c>
      <c r="K209" s="37">
        <v>-775550.20980000007</v>
      </c>
      <c r="L209" s="37">
        <v>-1055468.6567000002</v>
      </c>
      <c r="M209" s="37">
        <v>-1055468.6567000002</v>
      </c>
      <c r="N209" s="37">
        <v>-1055468.6567000002</v>
      </c>
      <c r="O209" s="37">
        <v>-2080216.0844000001</v>
      </c>
      <c r="P209" s="37">
        <v>-2080216.0844000001</v>
      </c>
      <c r="Q209" s="37">
        <v>-2080216.0844000001</v>
      </c>
      <c r="R209" s="37">
        <v>-2080216.0844000001</v>
      </c>
      <c r="S209" s="37">
        <v>-2080216.0844000001</v>
      </c>
      <c r="T209" s="37">
        <v>-2080216.0844000001</v>
      </c>
      <c r="U209" s="37">
        <v>-2080216.0844000001</v>
      </c>
      <c r="V209" s="37">
        <v>-2080216.0844000001</v>
      </c>
      <c r="W209" s="37">
        <v>-2080216.0844000001</v>
      </c>
      <c r="X209" s="37">
        <v>-2080216.0844000001</v>
      </c>
      <c r="Y209" s="37">
        <v>-2080216.0844000001</v>
      </c>
      <c r="Z209" s="37">
        <v>-2080216.0844000001</v>
      </c>
      <c r="AA209" s="37">
        <v>-2080216.0844000001</v>
      </c>
    </row>
    <row r="210" spans="1:27" x14ac:dyDescent="0.2">
      <c r="A210" s="61"/>
      <c r="B210" s="34" t="s">
        <v>100</v>
      </c>
      <c r="C210" s="34"/>
      <c r="D210" s="35"/>
      <c r="E210" s="35"/>
      <c r="F210" s="36" t="s">
        <v>26</v>
      </c>
      <c r="G210" s="43">
        <v>-17344010.551117171</v>
      </c>
      <c r="H210" s="37">
        <v>0</v>
      </c>
      <c r="I210" s="37">
        <v>0</v>
      </c>
      <c r="J210" s="37">
        <v>0</v>
      </c>
      <c r="K210" s="37">
        <v>-81721.797299999991</v>
      </c>
      <c r="L210" s="37">
        <v>-81721.797299999991</v>
      </c>
      <c r="M210" s="37">
        <v>-591218.61940000008</v>
      </c>
      <c r="N210" s="37">
        <v>-1330934.115146887</v>
      </c>
      <c r="O210" s="37">
        <v>-1527544.7451468869</v>
      </c>
      <c r="P210" s="37">
        <v>-1527544.7451468869</v>
      </c>
      <c r="Q210" s="37">
        <v>-1527544.7451468869</v>
      </c>
      <c r="R210" s="37">
        <v>-1527544.7451468869</v>
      </c>
      <c r="S210" s="37">
        <v>-1527544.7451468869</v>
      </c>
      <c r="T210" s="37">
        <v>-1527544.7451468869</v>
      </c>
      <c r="U210" s="37">
        <v>-1527544.7451468869</v>
      </c>
      <c r="V210" s="37">
        <v>-1527544.7451468869</v>
      </c>
      <c r="W210" s="37">
        <v>-1527544.7451468869</v>
      </c>
      <c r="X210" s="37">
        <v>-1527544.7451468869</v>
      </c>
      <c r="Y210" s="37">
        <v>-1527544.7451468869</v>
      </c>
      <c r="Z210" s="37">
        <v>-1527544.7451468869</v>
      </c>
      <c r="AA210" s="37">
        <v>-1527544.7451468869</v>
      </c>
    </row>
    <row r="211" spans="1:27" x14ac:dyDescent="0.2">
      <c r="A211" s="61"/>
      <c r="B211" s="34" t="s">
        <v>101</v>
      </c>
      <c r="C211" s="34"/>
      <c r="D211" s="35"/>
      <c r="E211" s="35"/>
      <c r="F211" s="36" t="s">
        <v>26</v>
      </c>
      <c r="G211" s="43">
        <v>-13295080.379926691</v>
      </c>
      <c r="H211" s="37">
        <v>0</v>
      </c>
      <c r="I211" s="37">
        <v>0</v>
      </c>
      <c r="J211" s="37">
        <v>0</v>
      </c>
      <c r="K211" s="37">
        <v>-81721.797299999991</v>
      </c>
      <c r="L211" s="37">
        <v>-81721.797299999991</v>
      </c>
      <c r="M211" s="37">
        <v>-361640.24419999996</v>
      </c>
      <c r="N211" s="37">
        <v>-982345.15790000011</v>
      </c>
      <c r="O211" s="37">
        <v>-1178955.7879000001</v>
      </c>
      <c r="P211" s="37">
        <v>-1178955.7879000001</v>
      </c>
      <c r="Q211" s="37">
        <v>-1178955.7879000001</v>
      </c>
      <c r="R211" s="37">
        <v>-1178955.7879000001</v>
      </c>
      <c r="S211" s="37">
        <v>-1178955.7879000001</v>
      </c>
      <c r="T211" s="37">
        <v>-1178955.7879000001</v>
      </c>
      <c r="U211" s="37">
        <v>-1178955.7879000001</v>
      </c>
      <c r="V211" s="37">
        <v>-1178955.7879000001</v>
      </c>
      <c r="W211" s="37">
        <v>-1178955.7879000001</v>
      </c>
      <c r="X211" s="37">
        <v>-1178955.7879000001</v>
      </c>
      <c r="Y211" s="37">
        <v>-1178955.7879000001</v>
      </c>
      <c r="Z211" s="37">
        <v>-1178955.7879000001</v>
      </c>
      <c r="AA211" s="37">
        <v>-1178955.7879000001</v>
      </c>
    </row>
    <row r="212" spans="1:27" x14ac:dyDescent="0.2">
      <c r="A212" s="61"/>
      <c r="B212" s="34" t="s">
        <v>102</v>
      </c>
      <c r="C212" s="34"/>
      <c r="D212" s="35"/>
      <c r="E212" s="35"/>
      <c r="F212" s="36" t="s">
        <v>26</v>
      </c>
      <c r="G212" s="43">
        <v>-19065586.471182991</v>
      </c>
      <c r="H212" s="37">
        <v>0</v>
      </c>
      <c r="I212" s="37">
        <v>0</v>
      </c>
      <c r="J212" s="37">
        <v>0</v>
      </c>
      <c r="K212" s="37">
        <v>-81721.797299999991</v>
      </c>
      <c r="L212" s="37">
        <v>-81721.797299999991</v>
      </c>
      <c r="M212" s="37">
        <v>-591218.61940000008</v>
      </c>
      <c r="N212" s="37">
        <v>-1051015.6682468872</v>
      </c>
      <c r="O212" s="37">
        <v>-1722136.6629468873</v>
      </c>
      <c r="P212" s="37">
        <v>-1722136.6629468873</v>
      </c>
      <c r="Q212" s="37">
        <v>-1722136.6629468873</v>
      </c>
      <c r="R212" s="37">
        <v>-1722136.6629468873</v>
      </c>
      <c r="S212" s="37">
        <v>-1722136.6629468873</v>
      </c>
      <c r="T212" s="37">
        <v>-1722136.6629468873</v>
      </c>
      <c r="U212" s="37">
        <v>-1722136.6629468873</v>
      </c>
      <c r="V212" s="37">
        <v>-1722136.6629468873</v>
      </c>
      <c r="W212" s="37">
        <v>-1722136.6629468873</v>
      </c>
      <c r="X212" s="37">
        <v>-1722136.6629468873</v>
      </c>
      <c r="Y212" s="37">
        <v>-1722136.6629468873</v>
      </c>
      <c r="Z212" s="37">
        <v>-1722136.6629468873</v>
      </c>
      <c r="AA212" s="37">
        <v>-1722136.6629468873</v>
      </c>
    </row>
    <row r="213" spans="1:27" x14ac:dyDescent="0.2">
      <c r="A213" s="61"/>
      <c r="B213" s="34" t="s">
        <v>103</v>
      </c>
      <c r="C213" s="34"/>
      <c r="D213" s="35"/>
      <c r="E213" s="35"/>
      <c r="F213" s="36" t="s">
        <v>26</v>
      </c>
      <c r="G213" s="43">
        <v>-26509914.986702219</v>
      </c>
      <c r="H213" s="37">
        <v>0</v>
      </c>
      <c r="I213" s="37">
        <v>0</v>
      </c>
      <c r="J213" s="37">
        <v>0</v>
      </c>
      <c r="K213" s="37">
        <v>-81721.797299999991</v>
      </c>
      <c r="L213" s="37">
        <v>-81721.797299999991</v>
      </c>
      <c r="M213" s="37">
        <v>-871137.06630000006</v>
      </c>
      <c r="N213" s="37">
        <v>-2139816.3380999998</v>
      </c>
      <c r="O213" s="37">
        <v>-2336426.9680999997</v>
      </c>
      <c r="P213" s="37">
        <v>-2336426.9680999997</v>
      </c>
      <c r="Q213" s="37">
        <v>-2336426.9680999997</v>
      </c>
      <c r="R213" s="37">
        <v>-2336426.9680999997</v>
      </c>
      <c r="S213" s="37">
        <v>-2336426.9680999997</v>
      </c>
      <c r="T213" s="37">
        <v>-2336426.9680999997</v>
      </c>
      <c r="U213" s="37">
        <v>-2336426.9680999997</v>
      </c>
      <c r="V213" s="37">
        <v>-2336426.9680999997</v>
      </c>
      <c r="W213" s="37">
        <v>-2336426.9680999997</v>
      </c>
      <c r="X213" s="37">
        <v>-2336426.9680999997</v>
      </c>
      <c r="Y213" s="37">
        <v>-2336426.9680999997</v>
      </c>
      <c r="Z213" s="37">
        <v>-2336426.9680999997</v>
      </c>
      <c r="AA213" s="37">
        <v>-2336426.9680999997</v>
      </c>
    </row>
    <row r="214" spans="1:27" x14ac:dyDescent="0.2">
      <c r="A214" s="61"/>
      <c r="B214" s="34" t="s">
        <v>104</v>
      </c>
      <c r="C214" s="34"/>
      <c r="D214" s="35"/>
      <c r="E214" s="35"/>
      <c r="F214" s="36" t="s">
        <v>26</v>
      </c>
      <c r="G214" s="43">
        <v>-18376858.528160684</v>
      </c>
      <c r="H214" s="37">
        <v>0</v>
      </c>
      <c r="I214" s="37">
        <v>0</v>
      </c>
      <c r="J214" s="37">
        <v>0</v>
      </c>
      <c r="K214" s="37">
        <v>-945910.3759000001</v>
      </c>
      <c r="L214" s="37">
        <v>-945910.3759000001</v>
      </c>
      <c r="M214" s="37">
        <v>-1225828.8228000002</v>
      </c>
      <c r="N214" s="37">
        <v>-1225828.8228000002</v>
      </c>
      <c r="O214" s="37">
        <v>-1422439.4528000001</v>
      </c>
      <c r="P214" s="37">
        <v>-1422439.4528000001</v>
      </c>
      <c r="Q214" s="37">
        <v>-1422439.4528000001</v>
      </c>
      <c r="R214" s="37">
        <v>-1422439.4528000001</v>
      </c>
      <c r="S214" s="37">
        <v>-1422439.4528000001</v>
      </c>
      <c r="T214" s="37">
        <v>-1422439.4528000001</v>
      </c>
      <c r="U214" s="37">
        <v>-1422439.4528000001</v>
      </c>
      <c r="V214" s="37">
        <v>-1422439.4528000001</v>
      </c>
      <c r="W214" s="37">
        <v>-1422439.4528000001</v>
      </c>
      <c r="X214" s="37">
        <v>-1422439.4528000001</v>
      </c>
      <c r="Y214" s="37">
        <v>-1422439.4528000001</v>
      </c>
      <c r="Z214" s="37">
        <v>-1422439.4528000001</v>
      </c>
      <c r="AA214" s="37">
        <v>-1422439.4528000001</v>
      </c>
    </row>
    <row r="215" spans="1:27" x14ac:dyDescent="0.2">
      <c r="A215" s="61"/>
      <c r="B215" s="34" t="s">
        <v>105</v>
      </c>
      <c r="C215" s="34"/>
      <c r="D215" s="35"/>
      <c r="E215" s="35"/>
      <c r="F215" s="36" t="s">
        <v>26</v>
      </c>
      <c r="G215" s="43"/>
      <c r="H215" s="90" t="s">
        <v>190</v>
      </c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x14ac:dyDescent="0.2">
      <c r="A216" s="61"/>
      <c r="B216" s="34" t="s">
        <v>106</v>
      </c>
      <c r="C216" s="34"/>
      <c r="D216" s="35"/>
      <c r="E216" s="35"/>
      <c r="F216" s="36" t="s">
        <v>26</v>
      </c>
      <c r="G216" s="43">
        <v>-19844405.982107423</v>
      </c>
      <c r="H216" s="37">
        <v>0</v>
      </c>
      <c r="I216" s="37">
        <v>0</v>
      </c>
      <c r="J216" s="37">
        <v>0</v>
      </c>
      <c r="K216" s="37">
        <v>-945910.3759000001</v>
      </c>
      <c r="L216" s="37">
        <v>-945910.3759000001</v>
      </c>
      <c r="M216" s="37">
        <v>-945910.3759000001</v>
      </c>
      <c r="N216" s="37">
        <v>-945910.3759000001</v>
      </c>
      <c r="O216" s="37">
        <v>-1617031.3706</v>
      </c>
      <c r="P216" s="37">
        <v>-1617031.3706</v>
      </c>
      <c r="Q216" s="37">
        <v>-1617031.3706</v>
      </c>
      <c r="R216" s="37">
        <v>-1617031.3706</v>
      </c>
      <c r="S216" s="37">
        <v>-1617031.3706</v>
      </c>
      <c r="T216" s="37">
        <v>-1617031.3706</v>
      </c>
      <c r="U216" s="37">
        <v>-1617031.3706</v>
      </c>
      <c r="V216" s="37">
        <v>-1617031.3706</v>
      </c>
      <c r="W216" s="37">
        <v>-1617031.3706</v>
      </c>
      <c r="X216" s="37">
        <v>-1617031.3706</v>
      </c>
      <c r="Y216" s="37">
        <v>-1617031.3706</v>
      </c>
      <c r="Z216" s="37">
        <v>-1617031.3706</v>
      </c>
      <c r="AA216" s="37">
        <v>-1617031.3706</v>
      </c>
    </row>
    <row r="217" spans="1:27" x14ac:dyDescent="0.2">
      <c r="A217" s="61"/>
      <c r="B217" s="34" t="s">
        <v>119</v>
      </c>
      <c r="C217" s="34"/>
      <c r="D217" s="35"/>
      <c r="E217" s="35"/>
      <c r="F217" s="36" t="s">
        <v>26</v>
      </c>
      <c r="G217" s="43"/>
      <c r="H217" s="90" t="s">
        <v>190</v>
      </c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x14ac:dyDescent="0.2">
      <c r="A218" s="61"/>
      <c r="B218" s="34" t="s">
        <v>120</v>
      </c>
      <c r="C218" s="34"/>
      <c r="D218" s="35"/>
      <c r="E218" s="35"/>
      <c r="F218" s="36" t="s">
        <v>26</v>
      </c>
      <c r="G218" s="43"/>
      <c r="H218" s="90" t="s">
        <v>190</v>
      </c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x14ac:dyDescent="0.2">
      <c r="A219" s="61"/>
      <c r="B219" s="131" t="s">
        <v>161</v>
      </c>
      <c r="C219" s="34"/>
      <c r="D219" s="35"/>
      <c r="E219" s="35"/>
      <c r="F219" s="36" t="s">
        <v>26</v>
      </c>
      <c r="G219" s="43"/>
      <c r="H219" s="90" t="s">
        <v>190</v>
      </c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1" spans="1:27" ht="15" x14ac:dyDescent="0.25">
      <c r="B221" s="139" t="s">
        <v>27</v>
      </c>
      <c r="C221" s="29"/>
      <c r="D221" s="140"/>
      <c r="E221" s="140"/>
      <c r="F221" s="30"/>
      <c r="G221" s="42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</row>
    <row r="222" spans="1:27" ht="15" x14ac:dyDescent="0.25">
      <c r="B222" s="31" t="s">
        <v>25</v>
      </c>
      <c r="C222" s="31"/>
      <c r="D222" s="31"/>
      <c r="E222" s="31"/>
      <c r="F222" s="32" t="s">
        <v>17</v>
      </c>
      <c r="G222" s="33" t="s">
        <v>44</v>
      </c>
      <c r="H222" s="33">
        <v>2023</v>
      </c>
      <c r="I222" s="33">
        <v>2024</v>
      </c>
      <c r="J222" s="33">
        <v>2025</v>
      </c>
      <c r="K222" s="33">
        <v>2026</v>
      </c>
      <c r="L222" s="33">
        <v>2027</v>
      </c>
      <c r="M222" s="33">
        <v>2028</v>
      </c>
      <c r="N222" s="33">
        <v>2029</v>
      </c>
      <c r="O222" s="33">
        <v>2030</v>
      </c>
      <c r="P222" s="33">
        <v>2031</v>
      </c>
      <c r="Q222" s="33">
        <v>2032</v>
      </c>
      <c r="R222" s="33">
        <v>2033</v>
      </c>
      <c r="S222" s="33">
        <v>2034</v>
      </c>
      <c r="T222" s="33">
        <v>2035</v>
      </c>
      <c r="U222" s="33">
        <v>2036</v>
      </c>
      <c r="V222" s="33">
        <v>2037</v>
      </c>
      <c r="W222" s="33">
        <v>2038</v>
      </c>
      <c r="X222" s="33">
        <v>2039</v>
      </c>
      <c r="Y222" s="33">
        <v>2040</v>
      </c>
      <c r="Z222" s="33">
        <v>2041</v>
      </c>
      <c r="AA222" s="33">
        <v>2042</v>
      </c>
    </row>
    <row r="223" spans="1:27" x14ac:dyDescent="0.2">
      <c r="B223" s="34" t="s">
        <v>98</v>
      </c>
      <c r="C223" s="34"/>
      <c r="D223" s="35"/>
      <c r="E223" s="35"/>
      <c r="F223" s="36" t="s">
        <v>26</v>
      </c>
      <c r="G223" s="43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</row>
    <row r="224" spans="1:27" x14ac:dyDescent="0.2">
      <c r="B224" s="34" t="s">
        <v>99</v>
      </c>
      <c r="C224" s="34"/>
      <c r="D224" s="35"/>
      <c r="E224" s="35"/>
      <c r="F224" s="36" t="s">
        <v>26</v>
      </c>
      <c r="G224" s="43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</row>
    <row r="225" spans="2:27" x14ac:dyDescent="0.2">
      <c r="B225" s="34" t="s">
        <v>100</v>
      </c>
      <c r="C225" s="34"/>
      <c r="D225" s="35"/>
      <c r="E225" s="35"/>
      <c r="F225" s="36" t="s">
        <v>26</v>
      </c>
      <c r="G225" s="43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</row>
    <row r="226" spans="2:27" x14ac:dyDescent="0.2">
      <c r="B226" s="34" t="s">
        <v>101</v>
      </c>
      <c r="C226" s="34"/>
      <c r="D226" s="35"/>
      <c r="E226" s="35"/>
      <c r="F226" s="36" t="s">
        <v>26</v>
      </c>
      <c r="G226" s="43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</row>
    <row r="227" spans="2:27" x14ac:dyDescent="0.2">
      <c r="B227" s="34" t="s">
        <v>102</v>
      </c>
      <c r="C227" s="34"/>
      <c r="D227" s="35"/>
      <c r="E227" s="35"/>
      <c r="F227" s="36" t="s">
        <v>26</v>
      </c>
      <c r="G227" s="43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</row>
    <row r="228" spans="2:27" x14ac:dyDescent="0.2">
      <c r="B228" s="34" t="s">
        <v>103</v>
      </c>
      <c r="C228" s="34"/>
      <c r="D228" s="35"/>
      <c r="E228" s="35"/>
      <c r="F228" s="36" t="s">
        <v>26</v>
      </c>
      <c r="G228" s="43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</row>
    <row r="229" spans="2:27" x14ac:dyDescent="0.2">
      <c r="B229" s="34" t="s">
        <v>104</v>
      </c>
      <c r="C229" s="34"/>
      <c r="D229" s="35"/>
      <c r="E229" s="35"/>
      <c r="F229" s="36" t="s">
        <v>26</v>
      </c>
      <c r="G229" s="43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</row>
    <row r="230" spans="2:27" x14ac:dyDescent="0.2">
      <c r="B230" s="34" t="s">
        <v>105</v>
      </c>
      <c r="C230" s="34"/>
      <c r="D230" s="35"/>
      <c r="E230" s="35"/>
      <c r="F230" s="36" t="s">
        <v>26</v>
      </c>
      <c r="G230" s="43"/>
      <c r="H230" s="90" t="s">
        <v>190</v>
      </c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2:27" x14ac:dyDescent="0.2">
      <c r="B231" s="34" t="s">
        <v>106</v>
      </c>
      <c r="C231" s="34"/>
      <c r="D231" s="35"/>
      <c r="E231" s="35"/>
      <c r="F231" s="36" t="s">
        <v>26</v>
      </c>
      <c r="G231" s="43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</row>
    <row r="232" spans="2:27" x14ac:dyDescent="0.2">
      <c r="B232" s="34" t="s">
        <v>119</v>
      </c>
      <c r="C232" s="34"/>
      <c r="D232" s="35"/>
      <c r="E232" s="35"/>
      <c r="F232" s="36" t="s">
        <v>26</v>
      </c>
      <c r="G232" s="43"/>
      <c r="H232" s="90" t="s">
        <v>190</v>
      </c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2:27" x14ac:dyDescent="0.2">
      <c r="B233" s="34" t="s">
        <v>120</v>
      </c>
      <c r="C233" s="34"/>
      <c r="D233" s="35"/>
      <c r="E233" s="35"/>
      <c r="F233" s="36" t="s">
        <v>26</v>
      </c>
      <c r="G233" s="43"/>
      <c r="H233" s="90" t="s">
        <v>190</v>
      </c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2:27" x14ac:dyDescent="0.2">
      <c r="B234" s="131" t="s">
        <v>161</v>
      </c>
      <c r="C234" s="34"/>
      <c r="D234" s="35"/>
      <c r="E234" s="35"/>
      <c r="F234" s="36" t="s">
        <v>26</v>
      </c>
      <c r="G234" s="43"/>
      <c r="H234" s="90" t="s">
        <v>190</v>
      </c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6" spans="2:27" ht="15" x14ac:dyDescent="0.25">
      <c r="B236" s="29" t="s">
        <v>52</v>
      </c>
      <c r="C236" s="29"/>
      <c r="D236" s="140"/>
      <c r="E236" s="140"/>
      <c r="F236" s="30"/>
      <c r="G236" s="42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</row>
    <row r="237" spans="2:27" ht="15" x14ac:dyDescent="0.25">
      <c r="B237" s="31" t="s">
        <v>25</v>
      </c>
      <c r="C237" s="31"/>
      <c r="D237" s="31"/>
      <c r="E237" s="31"/>
      <c r="F237" s="32" t="s">
        <v>17</v>
      </c>
      <c r="G237" s="33" t="s">
        <v>44</v>
      </c>
      <c r="H237" s="33">
        <v>2023</v>
      </c>
      <c r="I237" s="33">
        <v>2024</v>
      </c>
      <c r="J237" s="33">
        <v>2025</v>
      </c>
      <c r="K237" s="33">
        <v>2026</v>
      </c>
      <c r="L237" s="33">
        <v>2027</v>
      </c>
      <c r="M237" s="33">
        <v>2028</v>
      </c>
      <c r="N237" s="33">
        <v>2029</v>
      </c>
      <c r="O237" s="33">
        <v>2030</v>
      </c>
      <c r="P237" s="33">
        <v>2031</v>
      </c>
      <c r="Q237" s="33">
        <v>2032</v>
      </c>
      <c r="R237" s="33">
        <v>2033</v>
      </c>
      <c r="S237" s="33">
        <v>2034</v>
      </c>
      <c r="T237" s="33">
        <v>2035</v>
      </c>
      <c r="U237" s="33">
        <v>2036</v>
      </c>
      <c r="V237" s="33">
        <v>2037</v>
      </c>
      <c r="W237" s="33">
        <v>2038</v>
      </c>
      <c r="X237" s="33">
        <v>2039</v>
      </c>
      <c r="Y237" s="33">
        <v>2040</v>
      </c>
      <c r="Z237" s="33">
        <v>2041</v>
      </c>
      <c r="AA237" s="33">
        <v>2042</v>
      </c>
    </row>
    <row r="238" spans="2:27" x14ac:dyDescent="0.2">
      <c r="B238" s="34" t="s">
        <v>98</v>
      </c>
      <c r="C238" s="34"/>
      <c r="D238" s="35"/>
      <c r="E238" s="35"/>
      <c r="F238" s="36" t="s">
        <v>26</v>
      </c>
      <c r="G238" s="43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</row>
    <row r="239" spans="2:27" x14ac:dyDescent="0.2">
      <c r="B239" s="34" t="s">
        <v>99</v>
      </c>
      <c r="C239" s="34"/>
      <c r="D239" s="35"/>
      <c r="E239" s="35"/>
      <c r="F239" s="36" t="s">
        <v>26</v>
      </c>
      <c r="G239" s="43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</row>
    <row r="240" spans="2:27" x14ac:dyDescent="0.2">
      <c r="B240" s="34" t="s">
        <v>100</v>
      </c>
      <c r="C240" s="34"/>
      <c r="D240" s="35"/>
      <c r="E240" s="35"/>
      <c r="F240" s="36" t="s">
        <v>26</v>
      </c>
      <c r="G240" s="43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</row>
    <row r="241" spans="1:27" x14ac:dyDescent="0.2">
      <c r="B241" s="34" t="s">
        <v>101</v>
      </c>
      <c r="C241" s="34"/>
      <c r="D241" s="35"/>
      <c r="E241" s="35"/>
      <c r="F241" s="36" t="s">
        <v>26</v>
      </c>
      <c r="G241" s="43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</row>
    <row r="242" spans="1:27" x14ac:dyDescent="0.2">
      <c r="B242" s="34" t="s">
        <v>102</v>
      </c>
      <c r="C242" s="34"/>
      <c r="D242" s="35"/>
      <c r="E242" s="35"/>
      <c r="F242" s="36" t="s">
        <v>26</v>
      </c>
      <c r="G242" s="43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</row>
    <row r="243" spans="1:27" x14ac:dyDescent="0.2">
      <c r="B243" s="34" t="s">
        <v>103</v>
      </c>
      <c r="C243" s="34"/>
      <c r="D243" s="35"/>
      <c r="E243" s="35"/>
      <c r="F243" s="36" t="s">
        <v>26</v>
      </c>
      <c r="G243" s="43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</row>
    <row r="244" spans="1:27" x14ac:dyDescent="0.2">
      <c r="B244" s="34" t="s">
        <v>104</v>
      </c>
      <c r="C244" s="34"/>
      <c r="D244" s="35"/>
      <c r="E244" s="35"/>
      <c r="F244" s="36" t="s">
        <v>26</v>
      </c>
      <c r="G244" s="43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</row>
    <row r="245" spans="1:27" x14ac:dyDescent="0.2">
      <c r="B245" s="34" t="s">
        <v>105</v>
      </c>
      <c r="C245" s="34"/>
      <c r="D245" s="35"/>
      <c r="E245" s="35"/>
      <c r="F245" s="36" t="s">
        <v>26</v>
      </c>
      <c r="G245" s="43"/>
      <c r="H245" s="90" t="s">
        <v>190</v>
      </c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</row>
    <row r="246" spans="1:27" x14ac:dyDescent="0.2">
      <c r="B246" s="34" t="s">
        <v>106</v>
      </c>
      <c r="C246" s="34"/>
      <c r="D246" s="35"/>
      <c r="E246" s="35"/>
      <c r="F246" s="36" t="s">
        <v>26</v>
      </c>
      <c r="G246" s="43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</row>
    <row r="247" spans="1:27" x14ac:dyDescent="0.2">
      <c r="B247" s="34" t="s">
        <v>119</v>
      </c>
      <c r="C247" s="34"/>
      <c r="D247" s="35"/>
      <c r="E247" s="35"/>
      <c r="F247" s="36" t="s">
        <v>26</v>
      </c>
      <c r="G247" s="43"/>
      <c r="H247" s="90" t="s">
        <v>190</v>
      </c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</row>
    <row r="248" spans="1:27" x14ac:dyDescent="0.2">
      <c r="B248" s="34" t="s">
        <v>120</v>
      </c>
      <c r="C248" s="34"/>
      <c r="D248" s="35"/>
      <c r="E248" s="35"/>
      <c r="F248" s="36" t="s">
        <v>26</v>
      </c>
      <c r="G248" s="43"/>
      <c r="H248" s="90" t="s">
        <v>190</v>
      </c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</row>
    <row r="249" spans="1:27" x14ac:dyDescent="0.2">
      <c r="B249" s="131" t="s">
        <v>161</v>
      </c>
      <c r="C249" s="34"/>
      <c r="D249" s="35"/>
      <c r="E249" s="35"/>
      <c r="F249" s="36" t="s">
        <v>26</v>
      </c>
      <c r="G249" s="43"/>
      <c r="H249" s="90" t="s">
        <v>190</v>
      </c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</row>
    <row r="252" spans="1:27" ht="15" x14ac:dyDescent="0.25">
      <c r="B252" s="29" t="s">
        <v>4</v>
      </c>
      <c r="C252" s="29"/>
      <c r="D252" s="140"/>
      <c r="E252" s="140"/>
      <c r="F252" s="30"/>
      <c r="G252" s="42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</row>
    <row r="253" spans="1:27" ht="15" x14ac:dyDescent="0.25">
      <c r="B253" s="31" t="s">
        <v>25</v>
      </c>
      <c r="C253" s="31"/>
      <c r="D253" s="31"/>
      <c r="E253" s="31"/>
      <c r="F253" s="32" t="s">
        <v>17</v>
      </c>
      <c r="G253" s="33" t="s">
        <v>44</v>
      </c>
      <c r="H253" s="33">
        <v>2023</v>
      </c>
      <c r="I253" s="33">
        <v>2024</v>
      </c>
      <c r="J253" s="33">
        <v>2025</v>
      </c>
      <c r="K253" s="33">
        <v>2026</v>
      </c>
      <c r="L253" s="33">
        <v>2027</v>
      </c>
      <c r="M253" s="33">
        <v>2028</v>
      </c>
      <c r="N253" s="33">
        <v>2029</v>
      </c>
      <c r="O253" s="33">
        <v>2030</v>
      </c>
      <c r="P253" s="33">
        <v>2031</v>
      </c>
      <c r="Q253" s="33">
        <v>2032</v>
      </c>
      <c r="R253" s="33">
        <v>2033</v>
      </c>
      <c r="S253" s="33">
        <v>2034</v>
      </c>
      <c r="T253" s="33">
        <v>2035</v>
      </c>
      <c r="U253" s="33">
        <v>2036</v>
      </c>
      <c r="V253" s="33">
        <v>2037</v>
      </c>
      <c r="W253" s="33">
        <v>2038</v>
      </c>
      <c r="X253" s="33">
        <v>2039</v>
      </c>
      <c r="Y253" s="33">
        <v>2040</v>
      </c>
      <c r="Z253" s="33">
        <v>2041</v>
      </c>
      <c r="AA253" s="33">
        <v>2042</v>
      </c>
    </row>
    <row r="254" spans="1:27" x14ac:dyDescent="0.2">
      <c r="A254" s="61"/>
      <c r="B254" s="34" t="s">
        <v>98</v>
      </c>
      <c r="C254" s="34"/>
      <c r="D254" s="35"/>
      <c r="E254" s="35"/>
      <c r="F254" s="36" t="s">
        <v>26</v>
      </c>
      <c r="G254" s="43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</row>
    <row r="255" spans="1:27" x14ac:dyDescent="0.2">
      <c r="A255" s="61"/>
      <c r="B255" s="34" t="s">
        <v>99</v>
      </c>
      <c r="C255" s="34"/>
      <c r="D255" s="35"/>
      <c r="E255" s="35"/>
      <c r="F255" s="36" t="s">
        <v>26</v>
      </c>
      <c r="G255" s="43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</row>
    <row r="256" spans="1:27" x14ac:dyDescent="0.2">
      <c r="A256" s="61"/>
      <c r="B256" s="34" t="s">
        <v>100</v>
      </c>
      <c r="C256" s="34"/>
      <c r="D256" s="35"/>
      <c r="E256" s="35"/>
      <c r="F256" s="36" t="s">
        <v>26</v>
      </c>
      <c r="G256" s="43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</row>
    <row r="257" spans="1:27" x14ac:dyDescent="0.2">
      <c r="A257" s="61"/>
      <c r="B257" s="34" t="s">
        <v>101</v>
      </c>
      <c r="C257" s="34"/>
      <c r="D257" s="35"/>
      <c r="E257" s="35"/>
      <c r="F257" s="36" t="s">
        <v>26</v>
      </c>
      <c r="G257" s="43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</row>
    <row r="258" spans="1:27" x14ac:dyDescent="0.2">
      <c r="A258" s="61"/>
      <c r="B258" s="34" t="s">
        <v>102</v>
      </c>
      <c r="C258" s="34"/>
      <c r="D258" s="35"/>
      <c r="E258" s="35"/>
      <c r="F258" s="36" t="s">
        <v>26</v>
      </c>
      <c r="G258" s="43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</row>
    <row r="259" spans="1:27" x14ac:dyDescent="0.2">
      <c r="A259" s="61"/>
      <c r="B259" s="34" t="s">
        <v>103</v>
      </c>
      <c r="C259" s="34"/>
      <c r="D259" s="35"/>
      <c r="E259" s="35"/>
      <c r="F259" s="36" t="s">
        <v>26</v>
      </c>
      <c r="G259" s="43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</row>
    <row r="260" spans="1:27" x14ac:dyDescent="0.2">
      <c r="A260" s="61"/>
      <c r="B260" s="34" t="s">
        <v>104</v>
      </c>
      <c r="C260" s="34"/>
      <c r="D260" s="35"/>
      <c r="E260" s="35"/>
      <c r="F260" s="36" t="s">
        <v>26</v>
      </c>
      <c r="G260" s="43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</row>
    <row r="261" spans="1:27" x14ac:dyDescent="0.2">
      <c r="A261" s="61"/>
      <c r="B261" s="34" t="s">
        <v>105</v>
      </c>
      <c r="C261" s="34"/>
      <c r="D261" s="35"/>
      <c r="E261" s="35"/>
      <c r="F261" s="36" t="s">
        <v>26</v>
      </c>
      <c r="G261" s="43"/>
      <c r="H261" s="90" t="s">
        <v>190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</row>
    <row r="262" spans="1:27" x14ac:dyDescent="0.2">
      <c r="A262" s="61"/>
      <c r="B262" s="34" t="s">
        <v>106</v>
      </c>
      <c r="C262" s="34"/>
      <c r="D262" s="35"/>
      <c r="E262" s="35"/>
      <c r="F262" s="36" t="s">
        <v>26</v>
      </c>
      <c r="G262" s="43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</row>
    <row r="263" spans="1:27" x14ac:dyDescent="0.2">
      <c r="A263" s="61"/>
      <c r="B263" s="34" t="s">
        <v>119</v>
      </c>
      <c r="C263" s="34"/>
      <c r="D263" s="35"/>
      <c r="E263" s="35"/>
      <c r="F263" s="36" t="s">
        <v>26</v>
      </c>
      <c r="G263" s="43"/>
      <c r="H263" s="90" t="s">
        <v>190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</row>
    <row r="264" spans="1:27" x14ac:dyDescent="0.2">
      <c r="A264" s="61"/>
      <c r="B264" s="34" t="s">
        <v>120</v>
      </c>
      <c r="C264" s="34"/>
      <c r="D264" s="35"/>
      <c r="E264" s="35"/>
      <c r="F264" s="36" t="s">
        <v>26</v>
      </c>
      <c r="G264" s="43"/>
      <c r="H264" s="90" t="s">
        <v>190</v>
      </c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</row>
    <row r="265" spans="1:27" x14ac:dyDescent="0.2">
      <c r="A265" s="61"/>
      <c r="B265" s="131" t="s">
        <v>161</v>
      </c>
      <c r="C265" s="34"/>
      <c r="D265" s="35"/>
      <c r="E265" s="35"/>
      <c r="F265" s="36" t="s">
        <v>26</v>
      </c>
      <c r="G265" s="43"/>
      <c r="H265" s="90" t="s">
        <v>190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</row>
    <row r="267" spans="1:27" ht="15" x14ac:dyDescent="0.25">
      <c r="B267" s="29" t="s">
        <v>5</v>
      </c>
      <c r="C267" s="29"/>
      <c r="D267" s="140"/>
      <c r="E267" s="140"/>
      <c r="F267" s="30"/>
      <c r="G267" s="42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</row>
    <row r="268" spans="1:27" ht="15" x14ac:dyDescent="0.25">
      <c r="B268" s="31" t="s">
        <v>25</v>
      </c>
      <c r="C268" s="31"/>
      <c r="D268" s="31"/>
      <c r="E268" s="31"/>
      <c r="F268" s="32" t="s">
        <v>17</v>
      </c>
      <c r="G268" s="33" t="s">
        <v>44</v>
      </c>
      <c r="H268" s="33">
        <v>2023</v>
      </c>
      <c r="I268" s="33">
        <v>2024</v>
      </c>
      <c r="J268" s="33">
        <v>2025</v>
      </c>
      <c r="K268" s="33">
        <v>2026</v>
      </c>
      <c r="L268" s="33">
        <v>2027</v>
      </c>
      <c r="M268" s="33">
        <v>2028</v>
      </c>
      <c r="N268" s="33">
        <v>2029</v>
      </c>
      <c r="O268" s="33">
        <v>2030</v>
      </c>
      <c r="P268" s="33">
        <v>2031</v>
      </c>
      <c r="Q268" s="33">
        <v>2032</v>
      </c>
      <c r="R268" s="33">
        <v>2033</v>
      </c>
      <c r="S268" s="33">
        <v>2034</v>
      </c>
      <c r="T268" s="33">
        <v>2035</v>
      </c>
      <c r="U268" s="33">
        <v>2036</v>
      </c>
      <c r="V268" s="33">
        <v>2037</v>
      </c>
      <c r="W268" s="33">
        <v>2038</v>
      </c>
      <c r="X268" s="33">
        <v>2039</v>
      </c>
      <c r="Y268" s="33">
        <v>2040</v>
      </c>
      <c r="Z268" s="33">
        <v>2041</v>
      </c>
      <c r="AA268" s="33">
        <v>2042</v>
      </c>
    </row>
    <row r="269" spans="1:27" x14ac:dyDescent="0.2">
      <c r="B269" s="34" t="s">
        <v>98</v>
      </c>
      <c r="C269" s="34"/>
      <c r="D269" s="35"/>
      <c r="E269" s="35"/>
      <c r="F269" s="36" t="s">
        <v>26</v>
      </c>
      <c r="G269" s="43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</row>
    <row r="270" spans="1:27" x14ac:dyDescent="0.2">
      <c r="B270" s="34" t="s">
        <v>99</v>
      </c>
      <c r="C270" s="34"/>
      <c r="D270" s="35"/>
      <c r="E270" s="35"/>
      <c r="F270" s="36" t="s">
        <v>26</v>
      </c>
      <c r="G270" s="43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</row>
    <row r="271" spans="1:27" x14ac:dyDescent="0.2">
      <c r="B271" s="34" t="s">
        <v>100</v>
      </c>
      <c r="C271" s="34"/>
      <c r="D271" s="35"/>
      <c r="E271" s="35"/>
      <c r="F271" s="36" t="s">
        <v>26</v>
      </c>
      <c r="G271" s="43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</row>
    <row r="272" spans="1:27" x14ac:dyDescent="0.2">
      <c r="B272" s="34" t="s">
        <v>101</v>
      </c>
      <c r="C272" s="34"/>
      <c r="D272" s="35"/>
      <c r="E272" s="35"/>
      <c r="F272" s="36" t="s">
        <v>26</v>
      </c>
      <c r="G272" s="43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</row>
    <row r="273" spans="2:27" x14ac:dyDescent="0.2">
      <c r="B273" s="34" t="s">
        <v>102</v>
      </c>
      <c r="C273" s="34"/>
      <c r="D273" s="35"/>
      <c r="E273" s="35"/>
      <c r="F273" s="36" t="s">
        <v>26</v>
      </c>
      <c r="G273" s="43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</row>
    <row r="274" spans="2:27" x14ac:dyDescent="0.2">
      <c r="B274" s="34" t="s">
        <v>103</v>
      </c>
      <c r="C274" s="34"/>
      <c r="D274" s="35"/>
      <c r="E274" s="35"/>
      <c r="F274" s="36" t="s">
        <v>26</v>
      </c>
      <c r="G274" s="43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</row>
    <row r="275" spans="2:27" x14ac:dyDescent="0.2">
      <c r="B275" s="34" t="s">
        <v>104</v>
      </c>
      <c r="C275" s="34"/>
      <c r="D275" s="35"/>
      <c r="E275" s="35"/>
      <c r="F275" s="36" t="s">
        <v>26</v>
      </c>
      <c r="G275" s="43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</row>
    <row r="276" spans="2:27" x14ac:dyDescent="0.2">
      <c r="B276" s="34" t="s">
        <v>105</v>
      </c>
      <c r="C276" s="34"/>
      <c r="D276" s="35"/>
      <c r="E276" s="35"/>
      <c r="F276" s="36" t="s">
        <v>26</v>
      </c>
      <c r="G276" s="43"/>
      <c r="H276" s="90" t="s">
        <v>190</v>
      </c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2:27" x14ac:dyDescent="0.2">
      <c r="B277" s="34" t="s">
        <v>106</v>
      </c>
      <c r="C277" s="34"/>
      <c r="D277" s="35"/>
      <c r="E277" s="35"/>
      <c r="F277" s="36" t="s">
        <v>26</v>
      </c>
      <c r="G277" s="43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</row>
    <row r="278" spans="2:27" x14ac:dyDescent="0.2">
      <c r="B278" s="34" t="s">
        <v>119</v>
      </c>
      <c r="C278" s="34"/>
      <c r="D278" s="35"/>
      <c r="E278" s="35"/>
      <c r="F278" s="36" t="s">
        <v>26</v>
      </c>
      <c r="G278" s="43"/>
      <c r="H278" s="90" t="s">
        <v>190</v>
      </c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2:27" x14ac:dyDescent="0.2">
      <c r="B279" s="34" t="s">
        <v>120</v>
      </c>
      <c r="C279" s="34"/>
      <c r="D279" s="35"/>
      <c r="E279" s="35"/>
      <c r="F279" s="36" t="s">
        <v>26</v>
      </c>
      <c r="G279" s="43"/>
      <c r="H279" s="90" t="s">
        <v>190</v>
      </c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2:27" x14ac:dyDescent="0.2">
      <c r="B280" s="131" t="s">
        <v>161</v>
      </c>
      <c r="C280" s="34"/>
      <c r="D280" s="35"/>
      <c r="E280" s="35"/>
      <c r="F280" s="36" t="s">
        <v>26</v>
      </c>
      <c r="G280" s="43"/>
      <c r="H280" s="90" t="s">
        <v>190</v>
      </c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2" spans="2:27" ht="15" x14ac:dyDescent="0.25">
      <c r="B282" s="29" t="s">
        <v>150</v>
      </c>
      <c r="C282" s="29"/>
      <c r="D282" s="140"/>
      <c r="E282" s="140"/>
      <c r="F282" s="30"/>
      <c r="G282" s="42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</row>
    <row r="283" spans="2:27" ht="15" x14ac:dyDescent="0.25">
      <c r="B283" s="31" t="s">
        <v>25</v>
      </c>
      <c r="C283" s="31"/>
      <c r="D283" s="31"/>
      <c r="E283" s="31"/>
      <c r="F283" s="32" t="s">
        <v>17</v>
      </c>
      <c r="G283" s="33" t="s">
        <v>44</v>
      </c>
      <c r="H283" s="33">
        <v>2023</v>
      </c>
      <c r="I283" s="33">
        <v>2024</v>
      </c>
      <c r="J283" s="33">
        <v>2025</v>
      </c>
      <c r="K283" s="33">
        <v>2026</v>
      </c>
      <c r="L283" s="33">
        <v>2027</v>
      </c>
      <c r="M283" s="33">
        <v>2028</v>
      </c>
      <c r="N283" s="33">
        <v>2029</v>
      </c>
      <c r="O283" s="33">
        <v>2030</v>
      </c>
      <c r="P283" s="33">
        <v>2031</v>
      </c>
      <c r="Q283" s="33">
        <v>2032</v>
      </c>
      <c r="R283" s="33">
        <v>2033</v>
      </c>
      <c r="S283" s="33">
        <v>2034</v>
      </c>
      <c r="T283" s="33">
        <v>2035</v>
      </c>
      <c r="U283" s="33">
        <v>2036</v>
      </c>
      <c r="V283" s="33">
        <v>2037</v>
      </c>
      <c r="W283" s="33">
        <v>2038</v>
      </c>
      <c r="X283" s="33">
        <v>2039</v>
      </c>
      <c r="Y283" s="33">
        <v>2040</v>
      </c>
      <c r="Z283" s="33">
        <v>2041</v>
      </c>
      <c r="AA283" s="33">
        <v>2042</v>
      </c>
    </row>
    <row r="284" spans="2:27" x14ac:dyDescent="0.2">
      <c r="B284" s="34" t="s">
        <v>98</v>
      </c>
      <c r="C284" s="34"/>
      <c r="D284" s="35"/>
      <c r="E284" s="35"/>
      <c r="F284" s="36" t="s">
        <v>26</v>
      </c>
      <c r="G284" s="43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</row>
    <row r="285" spans="2:27" x14ac:dyDescent="0.2">
      <c r="B285" s="34" t="s">
        <v>99</v>
      </c>
      <c r="C285" s="34"/>
      <c r="D285" s="35"/>
      <c r="E285" s="35"/>
      <c r="F285" s="36" t="s">
        <v>26</v>
      </c>
      <c r="G285" s="43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</row>
    <row r="286" spans="2:27" x14ac:dyDescent="0.2">
      <c r="B286" s="34" t="s">
        <v>100</v>
      </c>
      <c r="C286" s="34"/>
      <c r="D286" s="35"/>
      <c r="E286" s="35"/>
      <c r="F286" s="36" t="s">
        <v>26</v>
      </c>
      <c r="G286" s="43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</row>
    <row r="287" spans="2:27" x14ac:dyDescent="0.2">
      <c r="B287" s="34" t="s">
        <v>101</v>
      </c>
      <c r="C287" s="34"/>
      <c r="D287" s="35"/>
      <c r="E287" s="35"/>
      <c r="F287" s="36" t="s">
        <v>26</v>
      </c>
      <c r="G287" s="43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</row>
    <row r="288" spans="2:27" x14ac:dyDescent="0.2">
      <c r="B288" s="34" t="s">
        <v>102</v>
      </c>
      <c r="C288" s="34"/>
      <c r="D288" s="35"/>
      <c r="E288" s="35"/>
      <c r="F288" s="36" t="s">
        <v>26</v>
      </c>
      <c r="G288" s="43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</row>
    <row r="289" spans="2:27" x14ac:dyDescent="0.2">
      <c r="B289" s="34" t="s">
        <v>103</v>
      </c>
      <c r="C289" s="34"/>
      <c r="D289" s="35"/>
      <c r="E289" s="35"/>
      <c r="F289" s="36" t="s">
        <v>26</v>
      </c>
      <c r="G289" s="43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</row>
    <row r="290" spans="2:27" x14ac:dyDescent="0.2">
      <c r="B290" s="34" t="s">
        <v>104</v>
      </c>
      <c r="C290" s="34"/>
      <c r="D290" s="35"/>
      <c r="E290" s="35"/>
      <c r="F290" s="36" t="s">
        <v>26</v>
      </c>
      <c r="G290" s="43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</row>
    <row r="291" spans="2:27" x14ac:dyDescent="0.2">
      <c r="B291" s="34" t="s">
        <v>105</v>
      </c>
      <c r="C291" s="34"/>
      <c r="D291" s="35"/>
      <c r="E291" s="35"/>
      <c r="F291" s="36" t="s">
        <v>26</v>
      </c>
      <c r="G291" s="43"/>
      <c r="H291" s="90" t="s">
        <v>190</v>
      </c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2:27" x14ac:dyDescent="0.2">
      <c r="B292" s="34" t="s">
        <v>106</v>
      </c>
      <c r="C292" s="34"/>
      <c r="D292" s="35"/>
      <c r="E292" s="35"/>
      <c r="F292" s="36" t="s">
        <v>26</v>
      </c>
      <c r="G292" s="43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</row>
    <row r="293" spans="2:27" x14ac:dyDescent="0.2">
      <c r="B293" s="34" t="s">
        <v>119</v>
      </c>
      <c r="C293" s="34"/>
      <c r="D293" s="35"/>
      <c r="E293" s="35"/>
      <c r="F293" s="36" t="s">
        <v>26</v>
      </c>
      <c r="G293" s="43"/>
      <c r="H293" s="90" t="s">
        <v>190</v>
      </c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2:27" x14ac:dyDescent="0.2">
      <c r="B294" s="34" t="s">
        <v>120</v>
      </c>
      <c r="C294" s="34"/>
      <c r="D294" s="35"/>
      <c r="E294" s="35"/>
      <c r="F294" s="36" t="s">
        <v>26</v>
      </c>
      <c r="G294" s="43"/>
      <c r="H294" s="90" t="s">
        <v>190</v>
      </c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2:27" x14ac:dyDescent="0.2">
      <c r="B295" s="131" t="s">
        <v>161</v>
      </c>
      <c r="C295" s="34"/>
      <c r="D295" s="35"/>
      <c r="E295" s="35"/>
      <c r="F295" s="36" t="s">
        <v>26</v>
      </c>
      <c r="G295" s="43"/>
      <c r="H295" s="90" t="s">
        <v>190</v>
      </c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7" spans="2:27" ht="15" x14ac:dyDescent="0.25">
      <c r="B297" s="29" t="s">
        <v>149</v>
      </c>
      <c r="C297" s="29"/>
      <c r="D297" s="140"/>
      <c r="E297" s="140"/>
      <c r="F297" s="30"/>
      <c r="G297" s="42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</row>
    <row r="298" spans="2:27" ht="15" x14ac:dyDescent="0.25">
      <c r="B298" s="31" t="s">
        <v>25</v>
      </c>
      <c r="C298" s="31"/>
      <c r="D298" s="31"/>
      <c r="E298" s="31"/>
      <c r="F298" s="32" t="s">
        <v>17</v>
      </c>
      <c r="G298" s="33" t="s">
        <v>44</v>
      </c>
      <c r="H298" s="33">
        <v>2023</v>
      </c>
      <c r="I298" s="33">
        <v>2024</v>
      </c>
      <c r="J298" s="33">
        <v>2025</v>
      </c>
      <c r="K298" s="33">
        <v>2026</v>
      </c>
      <c r="L298" s="33">
        <v>2027</v>
      </c>
      <c r="M298" s="33">
        <v>2028</v>
      </c>
      <c r="N298" s="33">
        <v>2029</v>
      </c>
      <c r="O298" s="33">
        <v>2030</v>
      </c>
      <c r="P298" s="33">
        <v>2031</v>
      </c>
      <c r="Q298" s="33">
        <v>2032</v>
      </c>
      <c r="R298" s="33">
        <v>2033</v>
      </c>
      <c r="S298" s="33">
        <v>2034</v>
      </c>
      <c r="T298" s="33">
        <v>2035</v>
      </c>
      <c r="U298" s="33">
        <v>2036</v>
      </c>
      <c r="V298" s="33">
        <v>2037</v>
      </c>
      <c r="W298" s="33">
        <v>2038</v>
      </c>
      <c r="X298" s="33">
        <v>2039</v>
      </c>
      <c r="Y298" s="33">
        <v>2040</v>
      </c>
      <c r="Z298" s="33">
        <v>2041</v>
      </c>
      <c r="AA298" s="33">
        <v>2042</v>
      </c>
    </row>
    <row r="299" spans="2:27" x14ac:dyDescent="0.2">
      <c r="B299" s="34" t="s">
        <v>98</v>
      </c>
      <c r="C299" s="34"/>
      <c r="D299" s="35"/>
      <c r="E299" s="35"/>
      <c r="F299" s="36" t="s">
        <v>26</v>
      </c>
      <c r="G299" s="43">
        <v>1075478380.5013981</v>
      </c>
      <c r="H299" s="37">
        <v>0</v>
      </c>
      <c r="I299" s="37">
        <v>0</v>
      </c>
      <c r="J299" s="37">
        <v>0</v>
      </c>
      <c r="K299" s="37">
        <v>132500411.43280512</v>
      </c>
      <c r="L299" s="37">
        <v>330214916.80907917</v>
      </c>
      <c r="M299" s="37">
        <v>319122426.06355453</v>
      </c>
      <c r="N299" s="37">
        <v>399207771.33618838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</row>
    <row r="300" spans="2:27" x14ac:dyDescent="0.2">
      <c r="B300" s="34" t="s">
        <v>99</v>
      </c>
      <c r="C300" s="34"/>
      <c r="D300" s="35"/>
      <c r="E300" s="35"/>
      <c r="F300" s="36" t="s">
        <v>26</v>
      </c>
      <c r="G300" s="43">
        <v>1075478380.5013981</v>
      </c>
      <c r="H300" s="37">
        <v>0</v>
      </c>
      <c r="I300" s="37">
        <v>0</v>
      </c>
      <c r="J300" s="37">
        <v>0</v>
      </c>
      <c r="K300" s="37">
        <v>132500411.43280512</v>
      </c>
      <c r="L300" s="37">
        <v>330214916.80907917</v>
      </c>
      <c r="M300" s="37">
        <v>319122426.06355453</v>
      </c>
      <c r="N300" s="37">
        <v>399207771.33618838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</row>
    <row r="301" spans="2:27" x14ac:dyDescent="0.2">
      <c r="B301" s="34" t="s">
        <v>100</v>
      </c>
      <c r="C301" s="34"/>
      <c r="D301" s="35"/>
      <c r="E301" s="35"/>
      <c r="F301" s="36" t="s">
        <v>26</v>
      </c>
      <c r="G301" s="43">
        <v>560080232.72986734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225628575.49413273</v>
      </c>
      <c r="N301" s="37">
        <v>399207771.33618838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</row>
    <row r="302" spans="2:27" x14ac:dyDescent="0.2">
      <c r="B302" s="34" t="s">
        <v>101</v>
      </c>
      <c r="C302" s="34"/>
      <c r="D302" s="35"/>
      <c r="E302" s="35"/>
      <c r="F302" s="36" t="s">
        <v>26</v>
      </c>
      <c r="G302" s="43">
        <v>503497465.03039265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163279025.86406851</v>
      </c>
      <c r="N302" s="37">
        <v>399207771.33618838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</row>
    <row r="303" spans="2:27" x14ac:dyDescent="0.2">
      <c r="B303" s="34" t="s">
        <v>102</v>
      </c>
      <c r="C303" s="34"/>
      <c r="D303" s="35"/>
      <c r="E303" s="35"/>
      <c r="F303" s="36" t="s">
        <v>26</v>
      </c>
      <c r="G303" s="43">
        <v>560080232.72986734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225628575.49413273</v>
      </c>
      <c r="N303" s="37">
        <v>399207771.33618838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</row>
    <row r="304" spans="2:27" x14ac:dyDescent="0.2">
      <c r="B304" s="34" t="s">
        <v>103</v>
      </c>
      <c r="C304" s="34"/>
      <c r="D304" s="35"/>
      <c r="E304" s="35"/>
      <c r="F304" s="36" t="s">
        <v>26</v>
      </c>
      <c r="G304" s="43">
        <v>560080232.72986734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225628575.49413273</v>
      </c>
      <c r="N304" s="37">
        <v>399207771.33618838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</row>
    <row r="305" spans="2:27" x14ac:dyDescent="0.2">
      <c r="B305" s="34" t="s">
        <v>104</v>
      </c>
      <c r="C305" s="34"/>
      <c r="D305" s="35"/>
      <c r="E305" s="35"/>
      <c r="F305" s="36" t="s">
        <v>26</v>
      </c>
      <c r="G305" s="43">
        <v>1032698344.843701</v>
      </c>
      <c r="H305" s="37">
        <v>0</v>
      </c>
      <c r="I305" s="37">
        <v>0</v>
      </c>
      <c r="J305" s="37">
        <v>0</v>
      </c>
      <c r="K305" s="37">
        <v>87155284.429122046</v>
      </c>
      <c r="L305" s="37">
        <v>330214916.80907917</v>
      </c>
      <c r="M305" s="37">
        <v>319122426.06355453</v>
      </c>
      <c r="N305" s="37">
        <v>399207771.33618838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</row>
    <row r="306" spans="2:27" x14ac:dyDescent="0.2">
      <c r="B306" s="34" t="s">
        <v>105</v>
      </c>
      <c r="C306" s="34"/>
      <c r="D306" s="35"/>
      <c r="E306" s="35"/>
      <c r="F306" s="36" t="s">
        <v>26</v>
      </c>
      <c r="G306" s="43"/>
      <c r="H306" s="90" t="s">
        <v>190</v>
      </c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2:27" x14ac:dyDescent="0.2">
      <c r="B307" s="34" t="s">
        <v>106</v>
      </c>
      <c r="C307" s="34"/>
      <c r="D307" s="35"/>
      <c r="E307" s="35"/>
      <c r="F307" s="36" t="s">
        <v>26</v>
      </c>
      <c r="G307" s="43">
        <v>1032698344.843701</v>
      </c>
      <c r="H307" s="37">
        <v>0</v>
      </c>
      <c r="I307" s="37">
        <v>0</v>
      </c>
      <c r="J307" s="37">
        <v>0</v>
      </c>
      <c r="K307" s="37">
        <v>87155284.429122046</v>
      </c>
      <c r="L307" s="37">
        <v>330214916.80907917</v>
      </c>
      <c r="M307" s="37">
        <v>319122426.06355453</v>
      </c>
      <c r="N307" s="37">
        <v>399207771.33618838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</row>
    <row r="308" spans="2:27" x14ac:dyDescent="0.2">
      <c r="B308" s="34" t="s">
        <v>119</v>
      </c>
      <c r="C308" s="34"/>
      <c r="D308" s="35"/>
      <c r="E308" s="35"/>
      <c r="F308" s="36" t="s">
        <v>26</v>
      </c>
      <c r="G308" s="43"/>
      <c r="H308" s="90" t="s">
        <v>190</v>
      </c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2:27" x14ac:dyDescent="0.2">
      <c r="B309" s="34" t="s">
        <v>120</v>
      </c>
      <c r="C309" s="34"/>
      <c r="D309" s="35"/>
      <c r="E309" s="35"/>
      <c r="F309" s="36" t="s">
        <v>26</v>
      </c>
      <c r="G309" s="43"/>
      <c r="H309" s="90" t="s">
        <v>190</v>
      </c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2:27" x14ac:dyDescent="0.2">
      <c r="B310" s="131" t="s">
        <v>161</v>
      </c>
      <c r="C310" s="34"/>
      <c r="D310" s="35"/>
      <c r="E310" s="35"/>
      <c r="F310" s="36" t="s">
        <v>26</v>
      </c>
      <c r="G310" s="43"/>
      <c r="H310" s="90" t="s">
        <v>190</v>
      </c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2" spans="2:27" ht="15" x14ac:dyDescent="0.25">
      <c r="B312" s="29" t="s">
        <v>6</v>
      </c>
      <c r="C312" s="29"/>
      <c r="D312" s="140"/>
      <c r="E312" s="140"/>
      <c r="F312" s="30"/>
      <c r="G312" s="42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</row>
    <row r="313" spans="2:27" ht="15" x14ac:dyDescent="0.25">
      <c r="B313" s="31" t="s">
        <v>25</v>
      </c>
      <c r="C313" s="31"/>
      <c r="D313" s="31"/>
      <c r="E313" s="31"/>
      <c r="F313" s="32" t="s">
        <v>17</v>
      </c>
      <c r="G313" s="33" t="s">
        <v>44</v>
      </c>
      <c r="H313" s="33">
        <v>2023</v>
      </c>
      <c r="I313" s="33">
        <v>2024</v>
      </c>
      <c r="J313" s="33">
        <v>2025</v>
      </c>
      <c r="K313" s="33">
        <v>2026</v>
      </c>
      <c r="L313" s="33">
        <v>2027</v>
      </c>
      <c r="M313" s="33">
        <v>2028</v>
      </c>
      <c r="N313" s="33">
        <v>2029</v>
      </c>
      <c r="O313" s="33">
        <v>2030</v>
      </c>
      <c r="P313" s="33">
        <v>2031</v>
      </c>
      <c r="Q313" s="33">
        <v>2032</v>
      </c>
      <c r="R313" s="33">
        <v>2033</v>
      </c>
      <c r="S313" s="33">
        <v>2034</v>
      </c>
      <c r="T313" s="33">
        <v>2035</v>
      </c>
      <c r="U313" s="33">
        <v>2036</v>
      </c>
      <c r="V313" s="33">
        <v>2037</v>
      </c>
      <c r="W313" s="33">
        <v>2038</v>
      </c>
      <c r="X313" s="33">
        <v>2039</v>
      </c>
      <c r="Y313" s="33">
        <v>2040</v>
      </c>
      <c r="Z313" s="33">
        <v>2041</v>
      </c>
      <c r="AA313" s="33">
        <v>2042</v>
      </c>
    </row>
    <row r="314" spans="2:27" x14ac:dyDescent="0.2">
      <c r="B314" s="34" t="s">
        <v>98</v>
      </c>
      <c r="C314" s="34"/>
      <c r="D314" s="35"/>
      <c r="E314" s="35"/>
      <c r="F314" s="36" t="s">
        <v>26</v>
      </c>
      <c r="G314" s="43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</row>
    <row r="315" spans="2:27" x14ac:dyDescent="0.2">
      <c r="B315" s="34" t="s">
        <v>99</v>
      </c>
      <c r="C315" s="34"/>
      <c r="D315" s="35"/>
      <c r="E315" s="35"/>
      <c r="F315" s="36" t="s">
        <v>26</v>
      </c>
      <c r="G315" s="43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</row>
    <row r="316" spans="2:27" x14ac:dyDescent="0.2">
      <c r="B316" s="34" t="s">
        <v>100</v>
      </c>
      <c r="C316" s="34"/>
      <c r="D316" s="35"/>
      <c r="E316" s="35"/>
      <c r="F316" s="36" t="s">
        <v>26</v>
      </c>
      <c r="G316" s="43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</row>
    <row r="317" spans="2:27" x14ac:dyDescent="0.2">
      <c r="B317" s="34" t="s">
        <v>101</v>
      </c>
      <c r="C317" s="34"/>
      <c r="D317" s="35"/>
      <c r="E317" s="35"/>
      <c r="F317" s="36" t="s">
        <v>26</v>
      </c>
      <c r="G317" s="43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</row>
    <row r="318" spans="2:27" x14ac:dyDescent="0.2">
      <c r="B318" s="34" t="s">
        <v>102</v>
      </c>
      <c r="C318" s="34"/>
      <c r="D318" s="35"/>
      <c r="E318" s="35"/>
      <c r="F318" s="36" t="s">
        <v>26</v>
      </c>
      <c r="G318" s="43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</row>
    <row r="319" spans="2:27" x14ac:dyDescent="0.2">
      <c r="B319" s="34" t="s">
        <v>103</v>
      </c>
      <c r="C319" s="34"/>
      <c r="D319" s="35"/>
      <c r="E319" s="35"/>
      <c r="F319" s="36" t="s">
        <v>26</v>
      </c>
      <c r="G319" s="43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</row>
    <row r="320" spans="2:27" x14ac:dyDescent="0.2">
      <c r="B320" s="34" t="s">
        <v>104</v>
      </c>
      <c r="C320" s="34"/>
      <c r="D320" s="35"/>
      <c r="E320" s="35"/>
      <c r="F320" s="36" t="s">
        <v>26</v>
      </c>
      <c r="G320" s="43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</row>
    <row r="321" spans="2:27" x14ac:dyDescent="0.2">
      <c r="B321" s="34" t="s">
        <v>105</v>
      </c>
      <c r="C321" s="34"/>
      <c r="D321" s="35"/>
      <c r="E321" s="35"/>
      <c r="F321" s="36" t="s">
        <v>26</v>
      </c>
      <c r="G321" s="43"/>
      <c r="H321" s="90" t="s">
        <v>190</v>
      </c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2:27" x14ac:dyDescent="0.2">
      <c r="B322" s="34" t="s">
        <v>106</v>
      </c>
      <c r="C322" s="34"/>
      <c r="D322" s="35"/>
      <c r="E322" s="35"/>
      <c r="F322" s="36" t="s">
        <v>26</v>
      </c>
      <c r="G322" s="43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</row>
    <row r="323" spans="2:27" x14ac:dyDescent="0.2">
      <c r="B323" s="34" t="s">
        <v>119</v>
      </c>
      <c r="C323" s="34"/>
      <c r="D323" s="35"/>
      <c r="E323" s="35"/>
      <c r="F323" s="36" t="s">
        <v>26</v>
      </c>
      <c r="G323" s="43"/>
      <c r="H323" s="90" t="s">
        <v>190</v>
      </c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</row>
    <row r="324" spans="2:27" x14ac:dyDescent="0.2">
      <c r="B324" s="34" t="s">
        <v>120</v>
      </c>
      <c r="C324" s="34"/>
      <c r="D324" s="35"/>
      <c r="E324" s="35"/>
      <c r="F324" s="36" t="s">
        <v>26</v>
      </c>
      <c r="G324" s="43"/>
      <c r="H324" s="90" t="s">
        <v>190</v>
      </c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</row>
    <row r="325" spans="2:27" x14ac:dyDescent="0.2">
      <c r="B325" s="131" t="s">
        <v>161</v>
      </c>
      <c r="C325" s="34"/>
      <c r="D325" s="35"/>
      <c r="E325" s="35"/>
      <c r="F325" s="36" t="s">
        <v>26</v>
      </c>
      <c r="G325" s="43"/>
      <c r="H325" s="90" t="s">
        <v>190</v>
      </c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</row>
    <row r="327" spans="2:27" ht="15" x14ac:dyDescent="0.25">
      <c r="B327" s="29" t="s">
        <v>146</v>
      </c>
      <c r="C327" s="29"/>
      <c r="D327" s="140"/>
      <c r="E327" s="140"/>
      <c r="F327" s="30"/>
      <c r="G327" s="42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</row>
    <row r="328" spans="2:27" ht="15" x14ac:dyDescent="0.25">
      <c r="B328" s="31" t="s">
        <v>25</v>
      </c>
      <c r="C328" s="31"/>
      <c r="D328" s="31"/>
      <c r="E328" s="31"/>
      <c r="F328" s="32" t="s">
        <v>17</v>
      </c>
      <c r="G328" s="33" t="s">
        <v>44</v>
      </c>
      <c r="H328" s="33">
        <v>2023</v>
      </c>
      <c r="I328" s="33">
        <v>2024</v>
      </c>
      <c r="J328" s="33">
        <v>2025</v>
      </c>
      <c r="K328" s="33">
        <v>2026</v>
      </c>
      <c r="L328" s="33">
        <v>2027</v>
      </c>
      <c r="M328" s="33">
        <v>2028</v>
      </c>
      <c r="N328" s="33">
        <v>2029</v>
      </c>
      <c r="O328" s="33">
        <v>2030</v>
      </c>
      <c r="P328" s="33">
        <v>2031</v>
      </c>
      <c r="Q328" s="33">
        <v>2032</v>
      </c>
      <c r="R328" s="33">
        <v>2033</v>
      </c>
      <c r="S328" s="33">
        <v>2034</v>
      </c>
      <c r="T328" s="33">
        <v>2035</v>
      </c>
      <c r="U328" s="33">
        <v>2036</v>
      </c>
      <c r="V328" s="33">
        <v>2037</v>
      </c>
      <c r="W328" s="33">
        <v>2038</v>
      </c>
      <c r="X328" s="33">
        <v>2039</v>
      </c>
      <c r="Y328" s="33">
        <v>2040</v>
      </c>
      <c r="Z328" s="33">
        <v>2041</v>
      </c>
      <c r="AA328" s="33">
        <v>2042</v>
      </c>
    </row>
    <row r="329" spans="2:27" x14ac:dyDescent="0.2">
      <c r="B329" s="34" t="s">
        <v>98</v>
      </c>
      <c r="C329" s="34"/>
      <c r="D329" s="35"/>
      <c r="E329" s="35"/>
      <c r="F329" s="36" t="s">
        <v>26</v>
      </c>
      <c r="G329" s="43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</row>
    <row r="330" spans="2:27" x14ac:dyDescent="0.2">
      <c r="B330" s="34" t="s">
        <v>99</v>
      </c>
      <c r="C330" s="34"/>
      <c r="D330" s="35"/>
      <c r="E330" s="35"/>
      <c r="F330" s="36" t="s">
        <v>26</v>
      </c>
      <c r="G330" s="43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</row>
    <row r="331" spans="2:27" x14ac:dyDescent="0.2">
      <c r="B331" s="34" t="s">
        <v>100</v>
      </c>
      <c r="C331" s="34"/>
      <c r="D331" s="35"/>
      <c r="E331" s="35"/>
      <c r="F331" s="36" t="s">
        <v>26</v>
      </c>
      <c r="G331" s="43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</row>
    <row r="332" spans="2:27" x14ac:dyDescent="0.2">
      <c r="B332" s="34" t="s">
        <v>101</v>
      </c>
      <c r="C332" s="34"/>
      <c r="D332" s="35"/>
      <c r="E332" s="35"/>
      <c r="F332" s="36" t="s">
        <v>26</v>
      </c>
      <c r="G332" s="43">
        <v>742033.09806256741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4537.4740238868053</v>
      </c>
      <c r="O332" s="37">
        <v>4537.4740238868053</v>
      </c>
      <c r="P332" s="37">
        <v>31762.318167207632</v>
      </c>
      <c r="Q332" s="37">
        <v>31762.318167207632</v>
      </c>
      <c r="R332" s="37">
        <v>31762.318167207632</v>
      </c>
      <c r="S332" s="37">
        <v>31762.318167207632</v>
      </c>
      <c r="T332" s="37">
        <v>31762.318167207632</v>
      </c>
      <c r="U332" s="37">
        <v>81674.532429962477</v>
      </c>
      <c r="V332" s="37">
        <v>81674.532429962477</v>
      </c>
      <c r="W332" s="37">
        <v>81674.532429962477</v>
      </c>
      <c r="X332" s="37">
        <v>81674.532429962477</v>
      </c>
      <c r="Y332" s="37">
        <v>81674.532429962477</v>
      </c>
      <c r="Z332" s="37">
        <v>213261.27912267981</v>
      </c>
      <c r="AA332" s="37">
        <v>213261.27912267981</v>
      </c>
    </row>
    <row r="333" spans="2:27" x14ac:dyDescent="0.2">
      <c r="B333" s="34" t="s">
        <v>102</v>
      </c>
      <c r="C333" s="34"/>
      <c r="D333" s="35"/>
      <c r="E333" s="35"/>
      <c r="F333" s="36" t="s">
        <v>26</v>
      </c>
      <c r="G333" s="43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</row>
    <row r="334" spans="2:27" x14ac:dyDescent="0.2">
      <c r="B334" s="34" t="s">
        <v>103</v>
      </c>
      <c r="C334" s="34"/>
      <c r="D334" s="35"/>
      <c r="E334" s="35"/>
      <c r="F334" s="36" t="s">
        <v>26</v>
      </c>
      <c r="G334" s="43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</row>
    <row r="335" spans="2:27" x14ac:dyDescent="0.2">
      <c r="B335" s="34" t="s">
        <v>104</v>
      </c>
      <c r="C335" s="34"/>
      <c r="D335" s="35"/>
      <c r="E335" s="35"/>
      <c r="F335" s="36" t="s">
        <v>26</v>
      </c>
      <c r="G335" s="43">
        <v>750349.40251040598</v>
      </c>
      <c r="H335" s="37">
        <v>0</v>
      </c>
      <c r="I335" s="37">
        <v>0</v>
      </c>
      <c r="J335" s="37">
        <v>0</v>
      </c>
      <c r="K335" s="37">
        <v>0</v>
      </c>
      <c r="L335" s="37">
        <v>4537.4740238868053</v>
      </c>
      <c r="M335" s="37">
        <v>4537.4740238868053</v>
      </c>
      <c r="N335" s="37">
        <v>4537.4740238868053</v>
      </c>
      <c r="O335" s="37">
        <v>4537.4740238868053</v>
      </c>
      <c r="P335" s="37">
        <v>31762.318167207632</v>
      </c>
      <c r="Q335" s="37">
        <v>31762.318167207632</v>
      </c>
      <c r="R335" s="37">
        <v>31762.318167207632</v>
      </c>
      <c r="S335" s="37">
        <v>31762.318167207632</v>
      </c>
      <c r="T335" s="37">
        <v>31762.318167207632</v>
      </c>
      <c r="U335" s="37">
        <v>81674.532429962477</v>
      </c>
      <c r="V335" s="37">
        <v>81674.532429962477</v>
      </c>
      <c r="W335" s="37">
        <v>81674.532429962477</v>
      </c>
      <c r="X335" s="37">
        <v>81674.532429962477</v>
      </c>
      <c r="Y335" s="37">
        <v>81674.532429962477</v>
      </c>
      <c r="Z335" s="37">
        <v>213261.27912267981</v>
      </c>
      <c r="AA335" s="37">
        <v>213261.27912267981</v>
      </c>
    </row>
    <row r="336" spans="2:27" x14ac:dyDescent="0.2">
      <c r="B336" s="34" t="s">
        <v>105</v>
      </c>
      <c r="C336" s="34"/>
      <c r="D336" s="35"/>
      <c r="E336" s="35"/>
      <c r="F336" s="36" t="s">
        <v>26</v>
      </c>
      <c r="G336" s="43"/>
      <c r="H336" s="90" t="s">
        <v>190</v>
      </c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</row>
    <row r="337" spans="2:27" x14ac:dyDescent="0.2">
      <c r="B337" s="34" t="s">
        <v>106</v>
      </c>
      <c r="C337" s="34"/>
      <c r="D337" s="35"/>
      <c r="E337" s="35"/>
      <c r="F337" s="36" t="s">
        <v>26</v>
      </c>
      <c r="G337" s="43">
        <v>750349.40251040598</v>
      </c>
      <c r="H337" s="37">
        <v>0</v>
      </c>
      <c r="I337" s="37">
        <v>0</v>
      </c>
      <c r="J337" s="37">
        <v>0</v>
      </c>
      <c r="K337" s="37">
        <v>0</v>
      </c>
      <c r="L337" s="37">
        <v>4537.4740238868053</v>
      </c>
      <c r="M337" s="37">
        <v>4537.4740238868053</v>
      </c>
      <c r="N337" s="37">
        <v>4537.4740238868053</v>
      </c>
      <c r="O337" s="37">
        <v>4537.4740238868053</v>
      </c>
      <c r="P337" s="37">
        <v>31762.318167207632</v>
      </c>
      <c r="Q337" s="37">
        <v>31762.318167207632</v>
      </c>
      <c r="R337" s="37">
        <v>31762.318167207632</v>
      </c>
      <c r="S337" s="37">
        <v>31762.318167207632</v>
      </c>
      <c r="T337" s="37">
        <v>31762.318167207632</v>
      </c>
      <c r="U337" s="37">
        <v>81674.532429962477</v>
      </c>
      <c r="V337" s="37">
        <v>81674.532429962477</v>
      </c>
      <c r="W337" s="37">
        <v>81674.532429962477</v>
      </c>
      <c r="X337" s="37">
        <v>81674.532429962477</v>
      </c>
      <c r="Y337" s="37">
        <v>81674.532429962477</v>
      </c>
      <c r="Z337" s="37">
        <v>213261.27912267981</v>
      </c>
      <c r="AA337" s="37">
        <v>213261.27912267981</v>
      </c>
    </row>
    <row r="338" spans="2:27" x14ac:dyDescent="0.2">
      <c r="B338" s="34" t="s">
        <v>119</v>
      </c>
      <c r="C338" s="34"/>
      <c r="D338" s="35"/>
      <c r="E338" s="35"/>
      <c r="F338" s="36" t="s">
        <v>26</v>
      </c>
      <c r="G338" s="43"/>
      <c r="H338" s="90" t="s">
        <v>190</v>
      </c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</row>
    <row r="339" spans="2:27" x14ac:dyDescent="0.2">
      <c r="B339" s="34" t="s">
        <v>120</v>
      </c>
      <c r="C339" s="34"/>
      <c r="D339" s="35"/>
      <c r="E339" s="35"/>
      <c r="F339" s="36" t="s">
        <v>26</v>
      </c>
      <c r="G339" s="43"/>
      <c r="H339" s="90" t="s">
        <v>190</v>
      </c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</row>
    <row r="340" spans="2:27" x14ac:dyDescent="0.2">
      <c r="B340" s="131" t="s">
        <v>161</v>
      </c>
      <c r="C340" s="34"/>
      <c r="D340" s="35"/>
      <c r="E340" s="35"/>
      <c r="F340" s="36" t="s">
        <v>26</v>
      </c>
      <c r="G340" s="43"/>
      <c r="H340" s="90" t="s">
        <v>190</v>
      </c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</row>
    <row r="342" spans="2:27" ht="15" x14ac:dyDescent="0.25">
      <c r="B342" s="29" t="s">
        <v>148</v>
      </c>
      <c r="C342" s="29"/>
      <c r="D342" s="140"/>
      <c r="E342" s="140"/>
      <c r="F342" s="30"/>
      <c r="G342" s="42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</row>
    <row r="343" spans="2:27" ht="15" x14ac:dyDescent="0.25">
      <c r="B343" s="31" t="s">
        <v>25</v>
      </c>
      <c r="C343" s="31"/>
      <c r="D343" s="31"/>
      <c r="E343" s="31"/>
      <c r="F343" s="32" t="s">
        <v>17</v>
      </c>
      <c r="G343" s="33" t="s">
        <v>44</v>
      </c>
      <c r="H343" s="33">
        <v>2023</v>
      </c>
      <c r="I343" s="33">
        <v>2024</v>
      </c>
      <c r="J343" s="33">
        <v>2025</v>
      </c>
      <c r="K343" s="33">
        <v>2026</v>
      </c>
      <c r="L343" s="33">
        <v>2027</v>
      </c>
      <c r="M343" s="33">
        <v>2028</v>
      </c>
      <c r="N343" s="33">
        <v>2029</v>
      </c>
      <c r="O343" s="33">
        <v>2030</v>
      </c>
      <c r="P343" s="33">
        <v>2031</v>
      </c>
      <c r="Q343" s="33">
        <v>2032</v>
      </c>
      <c r="R343" s="33">
        <v>2033</v>
      </c>
      <c r="S343" s="33">
        <v>2034</v>
      </c>
      <c r="T343" s="33">
        <v>2035</v>
      </c>
      <c r="U343" s="33">
        <v>2036</v>
      </c>
      <c r="V343" s="33">
        <v>2037</v>
      </c>
      <c r="W343" s="33">
        <v>2038</v>
      </c>
      <c r="X343" s="33">
        <v>2039</v>
      </c>
      <c r="Y343" s="33">
        <v>2040</v>
      </c>
      <c r="Z343" s="33">
        <v>2041</v>
      </c>
      <c r="AA343" s="33">
        <v>2042</v>
      </c>
    </row>
    <row r="344" spans="2:27" x14ac:dyDescent="0.2">
      <c r="B344" s="34" t="s">
        <v>98</v>
      </c>
      <c r="C344" s="34"/>
      <c r="D344" s="35"/>
      <c r="E344" s="35"/>
      <c r="F344" s="36" t="s">
        <v>26</v>
      </c>
      <c r="G344" s="4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</row>
    <row r="345" spans="2:27" x14ac:dyDescent="0.2">
      <c r="B345" s="34" t="s">
        <v>99</v>
      </c>
      <c r="C345" s="34"/>
      <c r="D345" s="35"/>
      <c r="E345" s="35"/>
      <c r="F345" s="36" t="s">
        <v>26</v>
      </c>
      <c r="G345" s="4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</row>
    <row r="346" spans="2:27" x14ac:dyDescent="0.2">
      <c r="B346" s="34" t="s">
        <v>100</v>
      </c>
      <c r="C346" s="34"/>
      <c r="D346" s="35"/>
      <c r="E346" s="35"/>
      <c r="F346" s="36" t="s">
        <v>26</v>
      </c>
      <c r="G346" s="4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</row>
    <row r="347" spans="2:27" x14ac:dyDescent="0.2">
      <c r="B347" s="34" t="s">
        <v>101</v>
      </c>
      <c r="C347" s="34"/>
      <c r="D347" s="35"/>
      <c r="E347" s="35"/>
      <c r="F347" s="36" t="s">
        <v>26</v>
      </c>
      <c r="G347" s="43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</row>
    <row r="348" spans="2:27" x14ac:dyDescent="0.2">
      <c r="B348" s="34" t="s">
        <v>102</v>
      </c>
      <c r="C348" s="34"/>
      <c r="D348" s="35"/>
      <c r="E348" s="35"/>
      <c r="F348" s="36" t="s">
        <v>26</v>
      </c>
      <c r="G348" s="43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</row>
    <row r="349" spans="2:27" x14ac:dyDescent="0.2">
      <c r="B349" s="34" t="s">
        <v>103</v>
      </c>
      <c r="C349" s="34"/>
      <c r="D349" s="35"/>
      <c r="E349" s="35"/>
      <c r="F349" s="36" t="s">
        <v>26</v>
      </c>
      <c r="G349" s="43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</row>
    <row r="350" spans="2:27" x14ac:dyDescent="0.2">
      <c r="B350" s="34" t="s">
        <v>104</v>
      </c>
      <c r="C350" s="34"/>
      <c r="D350" s="35"/>
      <c r="E350" s="35"/>
      <c r="F350" s="36" t="s">
        <v>26</v>
      </c>
      <c r="G350" s="43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</row>
    <row r="351" spans="2:27" x14ac:dyDescent="0.2">
      <c r="B351" s="34" t="s">
        <v>105</v>
      </c>
      <c r="C351" s="34"/>
      <c r="D351" s="35"/>
      <c r="E351" s="35"/>
      <c r="F351" s="36" t="s">
        <v>26</v>
      </c>
      <c r="G351" s="43"/>
      <c r="H351" s="90" t="s">
        <v>190</v>
      </c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</row>
    <row r="352" spans="2:27" x14ac:dyDescent="0.2">
      <c r="B352" s="34" t="s">
        <v>106</v>
      </c>
      <c r="C352" s="34"/>
      <c r="D352" s="35"/>
      <c r="E352" s="35"/>
      <c r="F352" s="36" t="s">
        <v>26</v>
      </c>
      <c r="G352" s="43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</row>
    <row r="353" spans="2:27" x14ac:dyDescent="0.2">
      <c r="B353" s="34" t="s">
        <v>119</v>
      </c>
      <c r="C353" s="34"/>
      <c r="D353" s="35"/>
      <c r="E353" s="35"/>
      <c r="F353" s="36" t="s">
        <v>26</v>
      </c>
      <c r="G353" s="43"/>
      <c r="H353" s="90" t="s">
        <v>190</v>
      </c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</row>
    <row r="354" spans="2:27" x14ac:dyDescent="0.2">
      <c r="B354" s="34" t="s">
        <v>120</v>
      </c>
      <c r="C354" s="34"/>
      <c r="D354" s="35"/>
      <c r="E354" s="35"/>
      <c r="F354" s="36" t="s">
        <v>26</v>
      </c>
      <c r="G354" s="43"/>
      <c r="H354" s="90" t="s">
        <v>190</v>
      </c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</row>
    <row r="355" spans="2:27" x14ac:dyDescent="0.2">
      <c r="B355" s="131" t="s">
        <v>161</v>
      </c>
      <c r="C355" s="34"/>
      <c r="D355" s="35"/>
      <c r="E355" s="35"/>
      <c r="F355" s="36" t="s">
        <v>26</v>
      </c>
      <c r="G355" s="43"/>
      <c r="H355" s="90" t="s">
        <v>190</v>
      </c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</row>
    <row r="357" spans="2:27" ht="15" x14ac:dyDescent="0.25">
      <c r="B357" s="29" t="s">
        <v>61</v>
      </c>
      <c r="C357" s="29"/>
      <c r="D357" s="140"/>
      <c r="E357" s="140"/>
      <c r="F357" s="30"/>
      <c r="G357" s="42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</row>
    <row r="358" spans="2:27" ht="15" x14ac:dyDescent="0.25">
      <c r="B358" s="31" t="s">
        <v>25</v>
      </c>
      <c r="C358" s="31"/>
      <c r="D358" s="31"/>
      <c r="E358" s="31"/>
      <c r="F358" s="32" t="s">
        <v>17</v>
      </c>
      <c r="G358" s="33" t="s">
        <v>44</v>
      </c>
      <c r="H358" s="33">
        <v>2023</v>
      </c>
      <c r="I358" s="33">
        <v>2024</v>
      </c>
      <c r="J358" s="33">
        <v>2025</v>
      </c>
      <c r="K358" s="33">
        <v>2026</v>
      </c>
      <c r="L358" s="33">
        <v>2027</v>
      </c>
      <c r="M358" s="33">
        <v>2028</v>
      </c>
      <c r="N358" s="33">
        <v>2029</v>
      </c>
      <c r="O358" s="33">
        <v>2030</v>
      </c>
      <c r="P358" s="33">
        <v>2031</v>
      </c>
      <c r="Q358" s="33">
        <v>2032</v>
      </c>
      <c r="R358" s="33">
        <v>2033</v>
      </c>
      <c r="S358" s="33">
        <v>2034</v>
      </c>
      <c r="T358" s="33">
        <v>2035</v>
      </c>
      <c r="U358" s="33">
        <v>2036</v>
      </c>
      <c r="V358" s="33">
        <v>2037</v>
      </c>
      <c r="W358" s="33">
        <v>2038</v>
      </c>
      <c r="X358" s="33">
        <v>2039</v>
      </c>
      <c r="Y358" s="33">
        <v>2040</v>
      </c>
      <c r="Z358" s="33">
        <v>2041</v>
      </c>
      <c r="AA358" s="33">
        <v>2042</v>
      </c>
    </row>
    <row r="359" spans="2:27" x14ac:dyDescent="0.2">
      <c r="B359" s="34" t="s">
        <v>98</v>
      </c>
      <c r="C359" s="34"/>
      <c r="D359" s="35"/>
      <c r="E359" s="35"/>
      <c r="F359" s="36" t="s">
        <v>26</v>
      </c>
      <c r="G359" s="43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</row>
    <row r="360" spans="2:27" x14ac:dyDescent="0.2">
      <c r="B360" s="34" t="s">
        <v>99</v>
      </c>
      <c r="C360" s="34"/>
      <c r="D360" s="35"/>
      <c r="E360" s="35"/>
      <c r="F360" s="36" t="s">
        <v>26</v>
      </c>
      <c r="G360" s="43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</row>
    <row r="361" spans="2:27" x14ac:dyDescent="0.2">
      <c r="B361" s="34" t="s">
        <v>100</v>
      </c>
      <c r="C361" s="34"/>
      <c r="D361" s="35"/>
      <c r="E361" s="35"/>
      <c r="F361" s="36" t="s">
        <v>26</v>
      </c>
      <c r="G361" s="43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</row>
    <row r="362" spans="2:27" x14ac:dyDescent="0.2">
      <c r="B362" s="34" t="s">
        <v>101</v>
      </c>
      <c r="C362" s="34"/>
      <c r="D362" s="35"/>
      <c r="E362" s="35"/>
      <c r="F362" s="36" t="s">
        <v>26</v>
      </c>
      <c r="G362" s="43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</row>
    <row r="363" spans="2:27" x14ac:dyDescent="0.2">
      <c r="B363" s="34" t="s">
        <v>102</v>
      </c>
      <c r="C363" s="34"/>
      <c r="D363" s="35"/>
      <c r="E363" s="35"/>
      <c r="F363" s="36" t="s">
        <v>26</v>
      </c>
      <c r="G363" s="43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</row>
    <row r="364" spans="2:27" x14ac:dyDescent="0.2">
      <c r="B364" s="34" t="s">
        <v>103</v>
      </c>
      <c r="C364" s="34"/>
      <c r="D364" s="35"/>
      <c r="E364" s="35"/>
      <c r="F364" s="36" t="s">
        <v>26</v>
      </c>
      <c r="G364" s="43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</row>
    <row r="365" spans="2:27" x14ac:dyDescent="0.2">
      <c r="B365" s="34" t="s">
        <v>104</v>
      </c>
      <c r="C365" s="34"/>
      <c r="D365" s="35"/>
      <c r="E365" s="35"/>
      <c r="F365" s="36" t="s">
        <v>26</v>
      </c>
      <c r="G365" s="43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</row>
    <row r="366" spans="2:27" x14ac:dyDescent="0.2">
      <c r="B366" s="34" t="s">
        <v>105</v>
      </c>
      <c r="C366" s="34"/>
      <c r="D366" s="35"/>
      <c r="E366" s="35"/>
      <c r="F366" s="36" t="s">
        <v>26</v>
      </c>
      <c r="G366" s="43"/>
      <c r="H366" s="90" t="s">
        <v>190</v>
      </c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</row>
    <row r="367" spans="2:27" x14ac:dyDescent="0.2">
      <c r="B367" s="34" t="s">
        <v>106</v>
      </c>
      <c r="C367" s="34"/>
      <c r="D367" s="35"/>
      <c r="E367" s="35"/>
      <c r="F367" s="36" t="s">
        <v>26</v>
      </c>
      <c r="G367" s="43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</row>
    <row r="368" spans="2:27" x14ac:dyDescent="0.2">
      <c r="B368" s="34" t="s">
        <v>119</v>
      </c>
      <c r="C368" s="34"/>
      <c r="D368" s="35"/>
      <c r="E368" s="35"/>
      <c r="F368" s="36" t="s">
        <v>26</v>
      </c>
      <c r="G368" s="43"/>
      <c r="H368" s="90" t="s">
        <v>190</v>
      </c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</row>
    <row r="369" spans="2:27" x14ac:dyDescent="0.2">
      <c r="B369" s="34" t="s">
        <v>120</v>
      </c>
      <c r="C369" s="34"/>
      <c r="D369" s="35"/>
      <c r="E369" s="35"/>
      <c r="F369" s="36" t="s">
        <v>26</v>
      </c>
      <c r="G369" s="43"/>
      <c r="H369" s="90" t="s">
        <v>190</v>
      </c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</row>
    <row r="370" spans="2:27" x14ac:dyDescent="0.2">
      <c r="B370" s="131" t="s">
        <v>161</v>
      </c>
      <c r="C370" s="34"/>
      <c r="D370" s="35"/>
      <c r="E370" s="35"/>
      <c r="F370" s="36" t="s">
        <v>26</v>
      </c>
      <c r="G370" s="43"/>
      <c r="H370" s="90" t="s">
        <v>190</v>
      </c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</row>
    <row r="373" spans="2:27" s="198" customFormat="1" ht="19.5" x14ac:dyDescent="0.3">
      <c r="B373" s="2" t="s">
        <v>182</v>
      </c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2:27" s="198" customFormat="1" x14ac:dyDescent="0.2">
      <c r="F374" s="41"/>
    </row>
    <row r="375" spans="2:27" s="198" customFormat="1" ht="15" x14ac:dyDescent="0.25">
      <c r="B375" s="29" t="s">
        <v>183</v>
      </c>
      <c r="C375" s="140"/>
      <c r="D375" s="140"/>
      <c r="E375" s="140"/>
      <c r="F375" s="30"/>
      <c r="G375" s="42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</row>
    <row r="376" spans="2:27" s="198" customFormat="1" ht="15" x14ac:dyDescent="0.25">
      <c r="B376" s="31" t="s">
        <v>25</v>
      </c>
      <c r="C376" s="31"/>
      <c r="D376" s="31"/>
      <c r="E376" s="31"/>
      <c r="F376" s="32" t="s">
        <v>17</v>
      </c>
      <c r="G376" s="33" t="s">
        <v>44</v>
      </c>
      <c r="H376" s="33">
        <v>2023</v>
      </c>
      <c r="I376" s="33">
        <v>2024</v>
      </c>
      <c r="J376" s="33">
        <v>2025</v>
      </c>
      <c r="K376" s="33">
        <v>2026</v>
      </c>
      <c r="L376" s="33">
        <v>2027</v>
      </c>
      <c r="M376" s="33">
        <v>2028</v>
      </c>
      <c r="N376" s="33">
        <v>2029</v>
      </c>
      <c r="O376" s="33">
        <v>2030</v>
      </c>
      <c r="P376" s="33">
        <v>2031</v>
      </c>
      <c r="Q376" s="33">
        <v>2032</v>
      </c>
      <c r="R376" s="33">
        <v>2033</v>
      </c>
      <c r="S376" s="33">
        <v>2034</v>
      </c>
      <c r="T376" s="33">
        <v>2035</v>
      </c>
      <c r="U376" s="33">
        <v>2036</v>
      </c>
      <c r="V376" s="33">
        <v>2037</v>
      </c>
      <c r="W376" s="33">
        <v>2038</v>
      </c>
      <c r="X376" s="33">
        <v>2039</v>
      </c>
      <c r="Y376" s="33">
        <v>2040</v>
      </c>
      <c r="Z376" s="33">
        <v>2041</v>
      </c>
      <c r="AA376" s="33">
        <v>2042</v>
      </c>
    </row>
    <row r="377" spans="2:27" s="198" customFormat="1" x14ac:dyDescent="0.2">
      <c r="B377" s="34" t="s">
        <v>98</v>
      </c>
      <c r="C377" s="34"/>
      <c r="D377" s="35"/>
      <c r="E377" s="35"/>
      <c r="F377" s="36" t="s">
        <v>26</v>
      </c>
      <c r="G377" s="43"/>
      <c r="H377" s="37">
        <v>0</v>
      </c>
      <c r="I377" s="37">
        <v>0</v>
      </c>
      <c r="J377" s="37">
        <v>0</v>
      </c>
      <c r="K377" s="37">
        <v>125005104.19332467</v>
      </c>
      <c r="L377" s="37">
        <v>305546547.34067518</v>
      </c>
      <c r="M377" s="37">
        <v>289606423.92419302</v>
      </c>
      <c r="N377" s="37">
        <v>355320305.04320526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</row>
    <row r="378" spans="2:27" s="198" customFormat="1" x14ac:dyDescent="0.2">
      <c r="B378" s="34" t="s">
        <v>99</v>
      </c>
      <c r="C378" s="34"/>
      <c r="D378" s="35"/>
      <c r="E378" s="35"/>
      <c r="F378" s="36" t="s">
        <v>26</v>
      </c>
      <c r="G378" s="43"/>
      <c r="H378" s="37">
        <v>0</v>
      </c>
      <c r="I378" s="37">
        <v>0</v>
      </c>
      <c r="J378" s="37">
        <v>0</v>
      </c>
      <c r="K378" s="37">
        <v>125005104.19332467</v>
      </c>
      <c r="L378" s="37">
        <v>305546547.34067518</v>
      </c>
      <c r="M378" s="37">
        <v>289606423.92419302</v>
      </c>
      <c r="N378" s="37">
        <v>355320305.04320526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</row>
    <row r="379" spans="2:27" s="198" customFormat="1" x14ac:dyDescent="0.2">
      <c r="B379" s="34" t="s">
        <v>100</v>
      </c>
      <c r="C379" s="34"/>
      <c r="D379" s="35"/>
      <c r="E379" s="35"/>
      <c r="F379" s="36" t="s">
        <v>26</v>
      </c>
      <c r="G379" s="43"/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204759927.68666211</v>
      </c>
      <c r="N379" s="37">
        <v>355320305.04320526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</row>
    <row r="380" spans="2:27" s="198" customFormat="1" x14ac:dyDescent="0.2">
      <c r="B380" s="34" t="s">
        <v>101</v>
      </c>
      <c r="C380" s="34"/>
      <c r="D380" s="35"/>
      <c r="E380" s="35"/>
      <c r="F380" s="36" t="s">
        <v>26</v>
      </c>
      <c r="G380" s="43"/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148177159.98718742</v>
      </c>
      <c r="N380" s="37">
        <v>355324343.68365777</v>
      </c>
      <c r="O380" s="37">
        <v>3961.0047592742831</v>
      </c>
      <c r="P380" s="37">
        <v>27194.030320635517</v>
      </c>
      <c r="Q380" s="37">
        <v>26671.273362726086</v>
      </c>
      <c r="R380" s="37">
        <v>26158.565479331188</v>
      </c>
      <c r="S380" s="37">
        <v>25655.713494832471</v>
      </c>
      <c r="T380" s="37">
        <v>25162.527947069899</v>
      </c>
      <c r="U380" s="37">
        <v>63459.830612461206</v>
      </c>
      <c r="V380" s="37">
        <v>62239.928023206361</v>
      </c>
      <c r="W380" s="37">
        <v>61043.47589565158</v>
      </c>
      <c r="X380" s="37">
        <v>59870.023436300093</v>
      </c>
      <c r="Y380" s="37">
        <v>58719.12851735983</v>
      </c>
      <c r="Z380" s="37">
        <v>150374.82238764179</v>
      </c>
      <c r="AA380" s="37">
        <v>147484.13337352077</v>
      </c>
    </row>
    <row r="381" spans="2:27" s="198" customFormat="1" x14ac:dyDescent="0.2">
      <c r="B381" s="34" t="s">
        <v>102</v>
      </c>
      <c r="C381" s="34"/>
      <c r="D381" s="35"/>
      <c r="E381" s="35"/>
      <c r="F381" s="36" t="s">
        <v>26</v>
      </c>
      <c r="G381" s="43"/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204759927.68666211</v>
      </c>
      <c r="N381" s="37">
        <v>355320305.04320526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</row>
    <row r="382" spans="2:27" s="198" customFormat="1" x14ac:dyDescent="0.2">
      <c r="B382" s="34" t="s">
        <v>103</v>
      </c>
      <c r="C382" s="34"/>
      <c r="D382" s="35"/>
      <c r="E382" s="35"/>
      <c r="F382" s="36" t="s">
        <v>26</v>
      </c>
      <c r="G382" s="43"/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204759927.68666211</v>
      </c>
      <c r="N382" s="37">
        <v>355320305.04320526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</row>
    <row r="383" spans="2:27" s="198" customFormat="1" x14ac:dyDescent="0.2">
      <c r="B383" s="34" t="s">
        <v>104</v>
      </c>
      <c r="C383" s="34"/>
      <c r="D383" s="35"/>
      <c r="E383" s="35"/>
      <c r="F383" s="36" t="s">
        <v>26</v>
      </c>
      <c r="G383" s="43"/>
      <c r="H383" s="37">
        <v>0</v>
      </c>
      <c r="I383" s="37">
        <v>0</v>
      </c>
      <c r="J383" s="37">
        <v>0</v>
      </c>
      <c r="K383" s="37">
        <v>82225068.535627544</v>
      </c>
      <c r="L383" s="37">
        <v>305550745.84731758</v>
      </c>
      <c r="M383" s="37">
        <v>289610541.72199845</v>
      </c>
      <c r="N383" s="37">
        <v>355324343.68365777</v>
      </c>
      <c r="O383" s="37">
        <v>3961.0047592742831</v>
      </c>
      <c r="P383" s="37">
        <v>27194.030320635517</v>
      </c>
      <c r="Q383" s="37">
        <v>26671.273362726086</v>
      </c>
      <c r="R383" s="37">
        <v>26158.565479331188</v>
      </c>
      <c r="S383" s="37">
        <v>25655.713494832471</v>
      </c>
      <c r="T383" s="37">
        <v>25162.527947069899</v>
      </c>
      <c r="U383" s="37">
        <v>63459.830612461206</v>
      </c>
      <c r="V383" s="37">
        <v>62239.928023206361</v>
      </c>
      <c r="W383" s="37">
        <v>61043.47589565158</v>
      </c>
      <c r="X383" s="37">
        <v>59870.023436300093</v>
      </c>
      <c r="Y383" s="37">
        <v>58719.12851735983</v>
      </c>
      <c r="Z383" s="37">
        <v>150374.82238764179</v>
      </c>
      <c r="AA383" s="37">
        <v>147484.13337352077</v>
      </c>
    </row>
    <row r="384" spans="2:27" s="198" customFormat="1" x14ac:dyDescent="0.2">
      <c r="B384" s="34" t="s">
        <v>105</v>
      </c>
      <c r="C384" s="34"/>
      <c r="D384" s="35"/>
      <c r="E384" s="35"/>
      <c r="F384" s="36" t="s">
        <v>26</v>
      </c>
      <c r="G384" s="43"/>
      <c r="H384" s="90" t="s">
        <v>190</v>
      </c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</row>
    <row r="385" spans="2:27" s="198" customFormat="1" x14ac:dyDescent="0.2">
      <c r="B385" s="34" t="s">
        <v>106</v>
      </c>
      <c r="C385" s="34"/>
      <c r="D385" s="35"/>
      <c r="E385" s="35"/>
      <c r="F385" s="36" t="s">
        <v>26</v>
      </c>
      <c r="G385" s="43"/>
      <c r="H385" s="37">
        <v>0</v>
      </c>
      <c r="I385" s="37">
        <v>0</v>
      </c>
      <c r="J385" s="37">
        <v>0</v>
      </c>
      <c r="K385" s="37">
        <v>82225068.535627544</v>
      </c>
      <c r="L385" s="37">
        <v>305550745.84731758</v>
      </c>
      <c r="M385" s="37">
        <v>289610541.72199845</v>
      </c>
      <c r="N385" s="37">
        <v>355324343.68365777</v>
      </c>
      <c r="O385" s="37">
        <v>3961.0047592742831</v>
      </c>
      <c r="P385" s="37">
        <v>27194.030320635517</v>
      </c>
      <c r="Q385" s="37">
        <v>26671.273362726086</v>
      </c>
      <c r="R385" s="37">
        <v>26158.565479331188</v>
      </c>
      <c r="S385" s="37">
        <v>25655.713494832471</v>
      </c>
      <c r="T385" s="37">
        <v>25162.527947069899</v>
      </c>
      <c r="U385" s="37">
        <v>63459.830612461206</v>
      </c>
      <c r="V385" s="37">
        <v>62239.928023206361</v>
      </c>
      <c r="W385" s="37">
        <v>61043.47589565158</v>
      </c>
      <c r="X385" s="37">
        <v>59870.023436300093</v>
      </c>
      <c r="Y385" s="37">
        <v>58719.12851735983</v>
      </c>
      <c r="Z385" s="37">
        <v>150374.82238764179</v>
      </c>
      <c r="AA385" s="37">
        <v>147484.13337352077</v>
      </c>
    </row>
    <row r="386" spans="2:27" s="198" customFormat="1" x14ac:dyDescent="0.2">
      <c r="B386" s="34" t="s">
        <v>119</v>
      </c>
      <c r="C386" s="34"/>
      <c r="D386" s="35"/>
      <c r="E386" s="35"/>
      <c r="F386" s="36" t="s">
        <v>26</v>
      </c>
      <c r="G386" s="43"/>
      <c r="H386" s="90" t="s">
        <v>190</v>
      </c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</row>
    <row r="387" spans="2:27" s="198" customFormat="1" x14ac:dyDescent="0.2">
      <c r="B387" s="34" t="s">
        <v>120</v>
      </c>
      <c r="C387" s="34"/>
      <c r="D387" s="35"/>
      <c r="E387" s="35"/>
      <c r="F387" s="36" t="s">
        <v>26</v>
      </c>
      <c r="G387" s="43"/>
      <c r="H387" s="90" t="s">
        <v>190</v>
      </c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</row>
    <row r="388" spans="2:27" s="198" customFormat="1" x14ac:dyDescent="0.2">
      <c r="B388" s="131" t="s">
        <v>161</v>
      </c>
      <c r="C388" s="34"/>
      <c r="D388" s="35"/>
      <c r="E388" s="35"/>
      <c r="F388" s="36" t="s">
        <v>26</v>
      </c>
      <c r="G388" s="43"/>
      <c r="H388" s="90" t="s">
        <v>190</v>
      </c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</row>
    <row r="389" spans="2:27" s="198" customFormat="1" x14ac:dyDescent="0.2">
      <c r="G389" s="41"/>
    </row>
    <row r="390" spans="2:27" s="198" customFormat="1" ht="15" x14ac:dyDescent="0.25">
      <c r="B390" s="29" t="s">
        <v>184</v>
      </c>
      <c r="C390" s="140"/>
      <c r="D390" s="140"/>
      <c r="E390" s="140"/>
      <c r="F390" s="30"/>
      <c r="G390" s="42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</row>
    <row r="391" spans="2:27" s="198" customFormat="1" ht="15" x14ac:dyDescent="0.25">
      <c r="B391" s="31" t="s">
        <v>25</v>
      </c>
      <c r="C391" s="31"/>
      <c r="D391" s="31"/>
      <c r="E391" s="31"/>
      <c r="F391" s="32" t="s">
        <v>17</v>
      </c>
      <c r="G391" s="33" t="s">
        <v>44</v>
      </c>
      <c r="H391" s="33">
        <v>2023</v>
      </c>
      <c r="I391" s="33">
        <v>2024</v>
      </c>
      <c r="J391" s="33">
        <v>2025</v>
      </c>
      <c r="K391" s="33">
        <v>2026</v>
      </c>
      <c r="L391" s="33">
        <v>2027</v>
      </c>
      <c r="M391" s="33">
        <v>2028</v>
      </c>
      <c r="N391" s="33">
        <v>2029</v>
      </c>
      <c r="O391" s="33">
        <v>2030</v>
      </c>
      <c r="P391" s="33">
        <v>2031</v>
      </c>
      <c r="Q391" s="33">
        <v>2032</v>
      </c>
      <c r="R391" s="33">
        <v>2033</v>
      </c>
      <c r="S391" s="33">
        <v>2034</v>
      </c>
      <c r="T391" s="33">
        <v>2035</v>
      </c>
      <c r="U391" s="33">
        <v>2036</v>
      </c>
      <c r="V391" s="33">
        <v>2037</v>
      </c>
      <c r="W391" s="33">
        <v>2038</v>
      </c>
      <c r="X391" s="33">
        <v>2039</v>
      </c>
      <c r="Y391" s="33">
        <v>2040</v>
      </c>
      <c r="Z391" s="33">
        <v>2041</v>
      </c>
      <c r="AA391" s="33">
        <v>2042</v>
      </c>
    </row>
    <row r="392" spans="2:27" s="198" customFormat="1" x14ac:dyDescent="0.2">
      <c r="B392" s="34" t="s">
        <v>98</v>
      </c>
      <c r="C392" s="34"/>
      <c r="D392" s="35"/>
      <c r="E392" s="35"/>
      <c r="F392" s="36" t="s">
        <v>26</v>
      </c>
      <c r="G392" s="43"/>
      <c r="H392" s="37">
        <v>0</v>
      </c>
      <c r="I392" s="37">
        <v>0</v>
      </c>
      <c r="J392" s="37">
        <v>0</v>
      </c>
      <c r="K392" s="37">
        <v>125005104.19332467</v>
      </c>
      <c r="L392" s="37">
        <v>430551651.53399986</v>
      </c>
      <c r="M392" s="37">
        <v>720158075.45819283</v>
      </c>
      <c r="N392" s="37">
        <v>1075478380.5013981</v>
      </c>
      <c r="O392" s="37">
        <v>1075478380.5013981</v>
      </c>
      <c r="P392" s="37">
        <v>1075478380.5013981</v>
      </c>
      <c r="Q392" s="37">
        <v>1075478380.5013981</v>
      </c>
      <c r="R392" s="37">
        <v>1075478380.5013981</v>
      </c>
      <c r="S392" s="37">
        <v>1075478380.5013981</v>
      </c>
      <c r="T392" s="37">
        <v>1075478380.5013981</v>
      </c>
      <c r="U392" s="37">
        <v>1075478380.5013981</v>
      </c>
      <c r="V392" s="37">
        <v>1075478380.5013981</v>
      </c>
      <c r="W392" s="37">
        <v>1075478380.5013981</v>
      </c>
      <c r="X392" s="37">
        <v>1075478380.5013981</v>
      </c>
      <c r="Y392" s="37">
        <v>1075478380.5013981</v>
      </c>
      <c r="Z392" s="37">
        <v>1075478380.5013981</v>
      </c>
      <c r="AA392" s="37">
        <v>1075478380.5013981</v>
      </c>
    </row>
    <row r="393" spans="2:27" s="198" customFormat="1" x14ac:dyDescent="0.2">
      <c r="B393" s="34" t="s">
        <v>99</v>
      </c>
      <c r="C393" s="34"/>
      <c r="D393" s="35"/>
      <c r="E393" s="35"/>
      <c r="F393" s="36" t="s">
        <v>26</v>
      </c>
      <c r="G393" s="43"/>
      <c r="H393" s="37">
        <v>0</v>
      </c>
      <c r="I393" s="37">
        <v>0</v>
      </c>
      <c r="J393" s="37">
        <v>0</v>
      </c>
      <c r="K393" s="37">
        <v>125005104.19332467</v>
      </c>
      <c r="L393" s="37">
        <v>430551651.53399986</v>
      </c>
      <c r="M393" s="37">
        <v>720158075.45819283</v>
      </c>
      <c r="N393" s="37">
        <v>1075478380.5013981</v>
      </c>
      <c r="O393" s="37">
        <v>1075478380.5013981</v>
      </c>
      <c r="P393" s="37">
        <v>1075478380.5013981</v>
      </c>
      <c r="Q393" s="37">
        <v>1075478380.5013981</v>
      </c>
      <c r="R393" s="37">
        <v>1075478380.5013981</v>
      </c>
      <c r="S393" s="37">
        <v>1075478380.5013981</v>
      </c>
      <c r="T393" s="37">
        <v>1075478380.5013981</v>
      </c>
      <c r="U393" s="37">
        <v>1075478380.5013981</v>
      </c>
      <c r="V393" s="37">
        <v>1075478380.5013981</v>
      </c>
      <c r="W393" s="37">
        <v>1075478380.5013981</v>
      </c>
      <c r="X393" s="37">
        <v>1075478380.5013981</v>
      </c>
      <c r="Y393" s="37">
        <v>1075478380.5013981</v>
      </c>
      <c r="Z393" s="37">
        <v>1075478380.5013981</v>
      </c>
      <c r="AA393" s="37">
        <v>1075478380.5013981</v>
      </c>
    </row>
    <row r="394" spans="2:27" s="198" customFormat="1" x14ac:dyDescent="0.2">
      <c r="B394" s="34" t="s">
        <v>100</v>
      </c>
      <c r="C394" s="34"/>
      <c r="D394" s="35"/>
      <c r="E394" s="35"/>
      <c r="F394" s="36" t="s">
        <v>26</v>
      </c>
      <c r="G394" s="43"/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204759927.68666211</v>
      </c>
      <c r="N394" s="37">
        <v>560080232.72986734</v>
      </c>
      <c r="O394" s="37">
        <v>560080232.72986734</v>
      </c>
      <c r="P394" s="37">
        <v>560080232.72986734</v>
      </c>
      <c r="Q394" s="37">
        <v>560080232.72986734</v>
      </c>
      <c r="R394" s="37">
        <v>560080232.72986734</v>
      </c>
      <c r="S394" s="37">
        <v>560080232.72986734</v>
      </c>
      <c r="T394" s="37">
        <v>560080232.72986734</v>
      </c>
      <c r="U394" s="37">
        <v>560080232.72986734</v>
      </c>
      <c r="V394" s="37">
        <v>560080232.72986734</v>
      </c>
      <c r="W394" s="37">
        <v>560080232.72986734</v>
      </c>
      <c r="X394" s="37">
        <v>560080232.72986734</v>
      </c>
      <c r="Y394" s="37">
        <v>560080232.72986734</v>
      </c>
      <c r="Z394" s="37">
        <v>560080232.72986734</v>
      </c>
      <c r="AA394" s="37">
        <v>560080232.72986734</v>
      </c>
    </row>
    <row r="395" spans="2:27" s="198" customFormat="1" x14ac:dyDescent="0.2">
      <c r="B395" s="34" t="s">
        <v>101</v>
      </c>
      <c r="C395" s="34"/>
      <c r="D395" s="35"/>
      <c r="E395" s="35"/>
      <c r="F395" s="36" t="s">
        <v>26</v>
      </c>
      <c r="G395" s="43"/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148177159.98718742</v>
      </c>
      <c r="N395" s="37">
        <v>503501503.67084515</v>
      </c>
      <c r="O395" s="37">
        <v>503505464.6756044</v>
      </c>
      <c r="P395" s="37">
        <v>503532658.70592505</v>
      </c>
      <c r="Q395" s="37">
        <v>503559329.9792878</v>
      </c>
      <c r="R395" s="37">
        <v>503585488.54476714</v>
      </c>
      <c r="S395" s="37">
        <v>503611144.25826198</v>
      </c>
      <c r="T395" s="37">
        <v>503636306.78620905</v>
      </c>
      <c r="U395" s="37">
        <v>503699766.61682153</v>
      </c>
      <c r="V395" s="37">
        <v>503762006.54484475</v>
      </c>
      <c r="W395" s="37">
        <v>503823050.02074039</v>
      </c>
      <c r="X395" s="37">
        <v>503882920.0441767</v>
      </c>
      <c r="Y395" s="37">
        <v>503941639.17269409</v>
      </c>
      <c r="Z395" s="37">
        <v>504092013.99508172</v>
      </c>
      <c r="AA395" s="37">
        <v>504239498.12845522</v>
      </c>
    </row>
    <row r="396" spans="2:27" s="198" customFormat="1" x14ac:dyDescent="0.2">
      <c r="B396" s="34" t="s">
        <v>102</v>
      </c>
      <c r="C396" s="34"/>
      <c r="D396" s="35"/>
      <c r="E396" s="35"/>
      <c r="F396" s="36" t="s">
        <v>26</v>
      </c>
      <c r="G396" s="43"/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204759927.68666211</v>
      </c>
      <c r="N396" s="37">
        <v>560080232.72986734</v>
      </c>
      <c r="O396" s="37">
        <v>560080232.72986734</v>
      </c>
      <c r="P396" s="37">
        <v>560080232.72986734</v>
      </c>
      <c r="Q396" s="37">
        <v>560080232.72986734</v>
      </c>
      <c r="R396" s="37">
        <v>560080232.72986734</v>
      </c>
      <c r="S396" s="37">
        <v>560080232.72986734</v>
      </c>
      <c r="T396" s="37">
        <v>560080232.72986734</v>
      </c>
      <c r="U396" s="37">
        <v>560080232.72986734</v>
      </c>
      <c r="V396" s="37">
        <v>560080232.72986734</v>
      </c>
      <c r="W396" s="37">
        <v>560080232.72986734</v>
      </c>
      <c r="X396" s="37">
        <v>560080232.72986734</v>
      </c>
      <c r="Y396" s="37">
        <v>560080232.72986734</v>
      </c>
      <c r="Z396" s="37">
        <v>560080232.72986734</v>
      </c>
      <c r="AA396" s="37">
        <v>560080232.72986734</v>
      </c>
    </row>
    <row r="397" spans="2:27" s="198" customFormat="1" x14ac:dyDescent="0.2">
      <c r="B397" s="34" t="s">
        <v>103</v>
      </c>
      <c r="C397" s="34"/>
      <c r="D397" s="35"/>
      <c r="E397" s="35"/>
      <c r="F397" s="36" t="s">
        <v>26</v>
      </c>
      <c r="G397" s="43"/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204759927.68666211</v>
      </c>
      <c r="N397" s="37">
        <v>560080232.72986734</v>
      </c>
      <c r="O397" s="37">
        <v>560080232.72986734</v>
      </c>
      <c r="P397" s="37">
        <v>560080232.72986734</v>
      </c>
      <c r="Q397" s="37">
        <v>560080232.72986734</v>
      </c>
      <c r="R397" s="37">
        <v>560080232.72986734</v>
      </c>
      <c r="S397" s="37">
        <v>560080232.72986734</v>
      </c>
      <c r="T397" s="37">
        <v>560080232.72986734</v>
      </c>
      <c r="U397" s="37">
        <v>560080232.72986734</v>
      </c>
      <c r="V397" s="37">
        <v>560080232.72986734</v>
      </c>
      <c r="W397" s="37">
        <v>560080232.72986734</v>
      </c>
      <c r="X397" s="37">
        <v>560080232.72986734</v>
      </c>
      <c r="Y397" s="37">
        <v>560080232.72986734</v>
      </c>
      <c r="Z397" s="37">
        <v>560080232.72986734</v>
      </c>
      <c r="AA397" s="37">
        <v>560080232.72986734</v>
      </c>
    </row>
    <row r="398" spans="2:27" s="198" customFormat="1" x14ac:dyDescent="0.2">
      <c r="B398" s="34" t="s">
        <v>104</v>
      </c>
      <c r="C398" s="34"/>
      <c r="D398" s="35"/>
      <c r="E398" s="35"/>
      <c r="F398" s="36" t="s">
        <v>26</v>
      </c>
      <c r="G398" s="43"/>
      <c r="H398" s="37">
        <v>0</v>
      </c>
      <c r="I398" s="37">
        <v>0</v>
      </c>
      <c r="J398" s="37">
        <v>0</v>
      </c>
      <c r="K398" s="37">
        <v>82225068.535627544</v>
      </c>
      <c r="L398" s="37">
        <v>387775814.38294512</v>
      </c>
      <c r="M398" s="37">
        <v>677386356.10494351</v>
      </c>
      <c r="N398" s="37">
        <v>1032710699.7886013</v>
      </c>
      <c r="O398" s="37">
        <v>1032714660.7933606</v>
      </c>
      <c r="P398" s="37">
        <v>1032741854.8236812</v>
      </c>
      <c r="Q398" s="37">
        <v>1032768526.097044</v>
      </c>
      <c r="R398" s="37">
        <v>1032794684.6625233</v>
      </c>
      <c r="S398" s="37">
        <v>1032820340.376018</v>
      </c>
      <c r="T398" s="37">
        <v>1032845502.9039651</v>
      </c>
      <c r="U398" s="37">
        <v>1032908962.7345775</v>
      </c>
      <c r="V398" s="37">
        <v>1032971202.6626008</v>
      </c>
      <c r="W398" s="37">
        <v>1033032246.1384964</v>
      </c>
      <c r="X398" s="37">
        <v>1033092116.1619327</v>
      </c>
      <c r="Y398" s="37">
        <v>1033150835.2904501</v>
      </c>
      <c r="Z398" s="37">
        <v>1033301210.1128378</v>
      </c>
      <c r="AA398" s="37">
        <v>1033448694.2462113</v>
      </c>
    </row>
    <row r="399" spans="2:27" s="198" customFormat="1" x14ac:dyDescent="0.2">
      <c r="B399" s="34" t="s">
        <v>105</v>
      </c>
      <c r="C399" s="34"/>
      <c r="D399" s="35"/>
      <c r="E399" s="35"/>
      <c r="F399" s="36" t="s">
        <v>26</v>
      </c>
      <c r="G399" s="43"/>
      <c r="H399" s="90" t="s">
        <v>190</v>
      </c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</row>
    <row r="400" spans="2:27" s="198" customFormat="1" x14ac:dyDescent="0.2">
      <c r="B400" s="34" t="s">
        <v>106</v>
      </c>
      <c r="C400" s="34"/>
      <c r="D400" s="35"/>
      <c r="E400" s="35"/>
      <c r="F400" s="36" t="s">
        <v>26</v>
      </c>
      <c r="G400" s="43"/>
      <c r="H400" s="37">
        <v>0</v>
      </c>
      <c r="I400" s="37">
        <v>0</v>
      </c>
      <c r="J400" s="37">
        <v>0</v>
      </c>
      <c r="K400" s="37">
        <v>82225068.535627544</v>
      </c>
      <c r="L400" s="37">
        <v>387775814.38294512</v>
      </c>
      <c r="M400" s="37">
        <v>677386356.10494351</v>
      </c>
      <c r="N400" s="37">
        <v>1032710699.7886013</v>
      </c>
      <c r="O400" s="37">
        <v>1032714660.7933606</v>
      </c>
      <c r="P400" s="37">
        <v>1032741854.8236812</v>
      </c>
      <c r="Q400" s="37">
        <v>1032768526.097044</v>
      </c>
      <c r="R400" s="37">
        <v>1032794684.6625233</v>
      </c>
      <c r="S400" s="37">
        <v>1032820340.376018</v>
      </c>
      <c r="T400" s="37">
        <v>1032845502.9039651</v>
      </c>
      <c r="U400" s="37">
        <v>1032908962.7345775</v>
      </c>
      <c r="V400" s="37">
        <v>1032971202.6626008</v>
      </c>
      <c r="W400" s="37">
        <v>1033032246.1384964</v>
      </c>
      <c r="X400" s="37">
        <v>1033092116.1619327</v>
      </c>
      <c r="Y400" s="37">
        <v>1033150835.2904501</v>
      </c>
      <c r="Z400" s="37">
        <v>1033301210.1128378</v>
      </c>
      <c r="AA400" s="37">
        <v>1033448694.2462113</v>
      </c>
    </row>
    <row r="401" spans="2:27" s="198" customFormat="1" x14ac:dyDescent="0.2">
      <c r="B401" s="34" t="s">
        <v>119</v>
      </c>
      <c r="C401" s="34"/>
      <c r="D401" s="35"/>
      <c r="E401" s="35"/>
      <c r="F401" s="36" t="s">
        <v>26</v>
      </c>
      <c r="G401" s="43"/>
      <c r="H401" s="90" t="s">
        <v>190</v>
      </c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</row>
    <row r="402" spans="2:27" s="198" customFormat="1" x14ac:dyDescent="0.2">
      <c r="B402" s="34" t="s">
        <v>120</v>
      </c>
      <c r="C402" s="34"/>
      <c r="D402" s="35"/>
      <c r="E402" s="35"/>
      <c r="F402" s="36" t="s">
        <v>26</v>
      </c>
      <c r="G402" s="43"/>
      <c r="H402" s="90" t="s">
        <v>190</v>
      </c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2:27" s="198" customFormat="1" x14ac:dyDescent="0.2">
      <c r="B403" s="131" t="s">
        <v>161</v>
      </c>
      <c r="C403" s="34"/>
      <c r="D403" s="35"/>
      <c r="E403" s="35"/>
      <c r="F403" s="36" t="s">
        <v>26</v>
      </c>
      <c r="G403" s="43"/>
      <c r="H403" s="90" t="s">
        <v>190</v>
      </c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2:27" s="198" customFormat="1" x14ac:dyDescent="0.2"/>
    <row r="405" spans="2:27" s="198" customFormat="1" ht="15" x14ac:dyDescent="0.25">
      <c r="B405" s="29" t="s">
        <v>185</v>
      </c>
      <c r="C405" s="140"/>
      <c r="D405" s="140"/>
      <c r="E405" s="140"/>
      <c r="F405" s="30"/>
      <c r="G405" s="42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</row>
    <row r="406" spans="2:27" s="198" customFormat="1" ht="15" x14ac:dyDescent="0.25">
      <c r="B406" s="31" t="s">
        <v>25</v>
      </c>
      <c r="C406" s="31"/>
      <c r="D406" s="31"/>
      <c r="E406" s="31"/>
      <c r="F406" s="32" t="s">
        <v>17</v>
      </c>
      <c r="G406" s="33" t="s">
        <v>44</v>
      </c>
      <c r="H406" s="33">
        <v>2023</v>
      </c>
      <c r="I406" s="33">
        <v>2024</v>
      </c>
      <c r="J406" s="33">
        <v>2025</v>
      </c>
      <c r="K406" s="33">
        <v>2026</v>
      </c>
      <c r="L406" s="33">
        <v>2027</v>
      </c>
      <c r="M406" s="33">
        <v>2028</v>
      </c>
      <c r="N406" s="33">
        <v>2029</v>
      </c>
      <c r="O406" s="33">
        <v>2030</v>
      </c>
      <c r="P406" s="33">
        <v>2031</v>
      </c>
      <c r="Q406" s="33">
        <v>2032</v>
      </c>
      <c r="R406" s="33">
        <v>2033</v>
      </c>
      <c r="S406" s="33">
        <v>2034</v>
      </c>
      <c r="T406" s="33">
        <v>2035</v>
      </c>
      <c r="U406" s="33">
        <v>2036</v>
      </c>
      <c r="V406" s="33">
        <v>2037</v>
      </c>
      <c r="W406" s="33">
        <v>2038</v>
      </c>
      <c r="X406" s="33">
        <v>2039</v>
      </c>
      <c r="Y406" s="33">
        <v>2040</v>
      </c>
      <c r="Z406" s="33">
        <v>2041</v>
      </c>
      <c r="AA406" s="33">
        <v>2042</v>
      </c>
    </row>
    <row r="407" spans="2:27" s="198" customFormat="1" x14ac:dyDescent="0.2">
      <c r="B407" s="34" t="s">
        <v>98</v>
      </c>
      <c r="C407" s="34"/>
      <c r="D407" s="35"/>
      <c r="E407" s="35"/>
      <c r="F407" s="36" t="s">
        <v>26</v>
      </c>
      <c r="G407" s="43"/>
      <c r="H407" s="37">
        <v>145663619.82898238</v>
      </c>
      <c r="I407" s="37">
        <v>145663619.82898238</v>
      </c>
      <c r="J407" s="37">
        <v>145663619.82898238</v>
      </c>
      <c r="K407" s="37">
        <v>145663619.82898238</v>
      </c>
      <c r="L407" s="37">
        <v>145663619.82898238</v>
      </c>
      <c r="M407" s="37">
        <v>145663619.82898238</v>
      </c>
      <c r="N407" s="37">
        <v>145663619.82898238</v>
      </c>
      <c r="O407" s="37">
        <v>145663619.82898238</v>
      </c>
      <c r="P407" s="37">
        <v>145663619.82898238</v>
      </c>
      <c r="Q407" s="37">
        <v>145663619.82898238</v>
      </c>
      <c r="R407" s="37">
        <v>145663619.82898238</v>
      </c>
      <c r="S407" s="37">
        <v>145663619.82898238</v>
      </c>
      <c r="T407" s="37">
        <v>145663619.82898238</v>
      </c>
      <c r="U407" s="37">
        <v>145663619.82898238</v>
      </c>
      <c r="V407" s="37">
        <v>145663619.82898238</v>
      </c>
      <c r="W407" s="37">
        <v>145663619.82898238</v>
      </c>
      <c r="X407" s="37">
        <v>145663619.82898238</v>
      </c>
      <c r="Y407" s="37">
        <v>145663619.82898238</v>
      </c>
      <c r="Z407" s="37">
        <v>145663619.82898238</v>
      </c>
      <c r="AA407" s="37">
        <v>145663619.82898238</v>
      </c>
    </row>
    <row r="408" spans="2:27" s="198" customFormat="1" x14ac:dyDescent="0.2">
      <c r="B408" s="34" t="s">
        <v>99</v>
      </c>
      <c r="C408" s="34"/>
      <c r="D408" s="35"/>
      <c r="E408" s="35"/>
      <c r="F408" s="36" t="s">
        <v>26</v>
      </c>
      <c r="G408" s="43"/>
      <c r="H408" s="37">
        <v>118747235.76068218</v>
      </c>
      <c r="I408" s="37">
        <v>118747235.76068218</v>
      </c>
      <c r="J408" s="37">
        <v>118747235.76068218</v>
      </c>
      <c r="K408" s="37">
        <v>118747235.76068218</v>
      </c>
      <c r="L408" s="37">
        <v>118747235.76068218</v>
      </c>
      <c r="M408" s="37">
        <v>118747235.76068218</v>
      </c>
      <c r="N408" s="37">
        <v>118747235.76068218</v>
      </c>
      <c r="O408" s="37">
        <v>118747235.76068218</v>
      </c>
      <c r="P408" s="37">
        <v>118747235.76068218</v>
      </c>
      <c r="Q408" s="37">
        <v>118747235.76068218</v>
      </c>
      <c r="R408" s="37">
        <v>118747235.76068218</v>
      </c>
      <c r="S408" s="37">
        <v>118747235.76068218</v>
      </c>
      <c r="T408" s="37">
        <v>118747235.76068218</v>
      </c>
      <c r="U408" s="37">
        <v>118747235.76068218</v>
      </c>
      <c r="V408" s="37">
        <v>118747235.76068218</v>
      </c>
      <c r="W408" s="37">
        <v>118747235.76068218</v>
      </c>
      <c r="X408" s="37">
        <v>118747235.76068218</v>
      </c>
      <c r="Y408" s="37">
        <v>118747235.76068218</v>
      </c>
      <c r="Z408" s="37">
        <v>118747235.76068218</v>
      </c>
      <c r="AA408" s="37">
        <v>118747235.76068218</v>
      </c>
    </row>
    <row r="409" spans="2:27" s="198" customFormat="1" x14ac:dyDescent="0.2">
      <c r="B409" s="34" t="s">
        <v>100</v>
      </c>
      <c r="C409" s="34"/>
      <c r="D409" s="35"/>
      <c r="E409" s="35"/>
      <c r="F409" s="36" t="s">
        <v>26</v>
      </c>
      <c r="G409" s="43"/>
      <c r="H409" s="37">
        <v>81268316.95809494</v>
      </c>
      <c r="I409" s="37">
        <v>81268316.95809494</v>
      </c>
      <c r="J409" s="37">
        <v>81268316.95809494</v>
      </c>
      <c r="K409" s="37">
        <v>81268316.95809494</v>
      </c>
      <c r="L409" s="37">
        <v>81268316.95809494</v>
      </c>
      <c r="M409" s="37">
        <v>81268316.95809494</v>
      </c>
      <c r="N409" s="37">
        <v>81268316.95809494</v>
      </c>
      <c r="O409" s="37">
        <v>81268316.95809494</v>
      </c>
      <c r="P409" s="37">
        <v>81268316.95809494</v>
      </c>
      <c r="Q409" s="37">
        <v>81268316.95809494</v>
      </c>
      <c r="R409" s="37">
        <v>81268316.95809494</v>
      </c>
      <c r="S409" s="37">
        <v>81268316.95809494</v>
      </c>
      <c r="T409" s="37">
        <v>81268316.95809494</v>
      </c>
      <c r="U409" s="37">
        <v>81268316.95809494</v>
      </c>
      <c r="V409" s="37">
        <v>81268316.95809494</v>
      </c>
      <c r="W409" s="37">
        <v>81268316.95809494</v>
      </c>
      <c r="X409" s="37">
        <v>81268316.95809494</v>
      </c>
      <c r="Y409" s="37">
        <v>81268316.95809494</v>
      </c>
      <c r="Z409" s="37">
        <v>81268316.95809494</v>
      </c>
      <c r="AA409" s="37">
        <v>81268316.95809494</v>
      </c>
    </row>
    <row r="410" spans="2:27" s="198" customFormat="1" x14ac:dyDescent="0.2">
      <c r="B410" s="34" t="s">
        <v>101</v>
      </c>
      <c r="C410" s="34"/>
      <c r="D410" s="35"/>
      <c r="E410" s="35"/>
      <c r="F410" s="36" t="s">
        <v>26</v>
      </c>
      <c r="G410" s="43"/>
      <c r="H410" s="37">
        <v>63625847.830853596</v>
      </c>
      <c r="I410" s="37">
        <v>63625847.830853596</v>
      </c>
      <c r="J410" s="37">
        <v>63625847.830853596</v>
      </c>
      <c r="K410" s="37">
        <v>63625847.830853596</v>
      </c>
      <c r="L410" s="37">
        <v>63625847.830853596</v>
      </c>
      <c r="M410" s="37">
        <v>63625847.830853596</v>
      </c>
      <c r="N410" s="37">
        <v>63625847.830853596</v>
      </c>
      <c r="O410" s="37">
        <v>63625847.830853596</v>
      </c>
      <c r="P410" s="37">
        <v>63625847.830853596</v>
      </c>
      <c r="Q410" s="37">
        <v>63625847.830853596</v>
      </c>
      <c r="R410" s="37">
        <v>63625847.830853596</v>
      </c>
      <c r="S410" s="37">
        <v>63625847.830853596</v>
      </c>
      <c r="T410" s="37">
        <v>63625847.830853596</v>
      </c>
      <c r="U410" s="37">
        <v>63625847.830853596</v>
      </c>
      <c r="V410" s="37">
        <v>63625847.830853596</v>
      </c>
      <c r="W410" s="37">
        <v>63625847.830853596</v>
      </c>
      <c r="X410" s="37">
        <v>63625847.830853596</v>
      </c>
      <c r="Y410" s="37">
        <v>63625847.830853596</v>
      </c>
      <c r="Z410" s="37">
        <v>63625847.830853596</v>
      </c>
      <c r="AA410" s="37">
        <v>63625847.830853596</v>
      </c>
    </row>
    <row r="411" spans="2:27" s="198" customFormat="1" x14ac:dyDescent="0.2">
      <c r="B411" s="34" t="s">
        <v>102</v>
      </c>
      <c r="C411" s="34"/>
      <c r="D411" s="35"/>
      <c r="E411" s="35"/>
      <c r="F411" s="36" t="s">
        <v>26</v>
      </c>
      <c r="G411" s="43"/>
      <c r="H411" s="37">
        <v>98269836.865405545</v>
      </c>
      <c r="I411" s="37">
        <v>98269836.865405545</v>
      </c>
      <c r="J411" s="37">
        <v>98269836.865405545</v>
      </c>
      <c r="K411" s="37">
        <v>98269836.865405545</v>
      </c>
      <c r="L411" s="37">
        <v>98269836.865405545</v>
      </c>
      <c r="M411" s="37">
        <v>98269836.865405545</v>
      </c>
      <c r="N411" s="37">
        <v>98269836.865405545</v>
      </c>
      <c r="O411" s="37">
        <v>98269836.865405545</v>
      </c>
      <c r="P411" s="37">
        <v>98269836.865405545</v>
      </c>
      <c r="Q411" s="37">
        <v>98269836.865405545</v>
      </c>
      <c r="R411" s="37">
        <v>98269836.865405545</v>
      </c>
      <c r="S411" s="37">
        <v>98269836.865405545</v>
      </c>
      <c r="T411" s="37">
        <v>98269836.865405545</v>
      </c>
      <c r="U411" s="37">
        <v>98269836.865405545</v>
      </c>
      <c r="V411" s="37">
        <v>98269836.865405545</v>
      </c>
      <c r="W411" s="37">
        <v>98269836.865405545</v>
      </c>
      <c r="X411" s="37">
        <v>98269836.865405545</v>
      </c>
      <c r="Y411" s="37">
        <v>98269836.865405545</v>
      </c>
      <c r="Z411" s="37">
        <v>98269836.865405545</v>
      </c>
      <c r="AA411" s="37">
        <v>98269836.865405545</v>
      </c>
    </row>
    <row r="412" spans="2:27" s="198" customFormat="1" x14ac:dyDescent="0.2">
      <c r="B412" s="34" t="s">
        <v>103</v>
      </c>
      <c r="C412" s="34"/>
      <c r="D412" s="35"/>
      <c r="E412" s="35"/>
      <c r="F412" s="36" t="s">
        <v>26</v>
      </c>
      <c r="G412" s="43"/>
      <c r="H412" s="37">
        <v>119936778.595915</v>
      </c>
      <c r="I412" s="37">
        <v>119936778.595915</v>
      </c>
      <c r="J412" s="37">
        <v>119936778.595915</v>
      </c>
      <c r="K412" s="37">
        <v>119936778.595915</v>
      </c>
      <c r="L412" s="37">
        <v>119936778.595915</v>
      </c>
      <c r="M412" s="37">
        <v>119936778.595915</v>
      </c>
      <c r="N412" s="37">
        <v>119936778.595915</v>
      </c>
      <c r="O412" s="37">
        <v>119936778.595915</v>
      </c>
      <c r="P412" s="37">
        <v>119936778.595915</v>
      </c>
      <c r="Q412" s="37">
        <v>119936778.595915</v>
      </c>
      <c r="R412" s="37">
        <v>119936778.595915</v>
      </c>
      <c r="S412" s="37">
        <v>119936778.595915</v>
      </c>
      <c r="T412" s="37">
        <v>119936778.595915</v>
      </c>
      <c r="U412" s="37">
        <v>119936778.595915</v>
      </c>
      <c r="V412" s="37">
        <v>119936778.595915</v>
      </c>
      <c r="W412" s="37">
        <v>119936778.595915</v>
      </c>
      <c r="X412" s="37">
        <v>119936778.595915</v>
      </c>
      <c r="Y412" s="37">
        <v>119936778.595915</v>
      </c>
      <c r="Z412" s="37">
        <v>119936778.595915</v>
      </c>
      <c r="AA412" s="37">
        <v>119936778.595915</v>
      </c>
    </row>
    <row r="413" spans="2:27" s="198" customFormat="1" x14ac:dyDescent="0.2">
      <c r="B413" s="34" t="s">
        <v>104</v>
      </c>
      <c r="C413" s="34"/>
      <c r="D413" s="35"/>
      <c r="E413" s="35"/>
      <c r="F413" s="36" t="s">
        <v>26</v>
      </c>
      <c r="G413" s="43"/>
      <c r="H413" s="37">
        <v>71684225.597274363</v>
      </c>
      <c r="I413" s="37">
        <v>71684225.597274363</v>
      </c>
      <c r="J413" s="37">
        <v>71684225.597274363</v>
      </c>
      <c r="K413" s="37">
        <v>71684225.597274363</v>
      </c>
      <c r="L413" s="37">
        <v>71684225.597274363</v>
      </c>
      <c r="M413" s="37">
        <v>71684225.597274363</v>
      </c>
      <c r="N413" s="37">
        <v>71684225.597274363</v>
      </c>
      <c r="O413" s="37">
        <v>71684225.597274363</v>
      </c>
      <c r="P413" s="37">
        <v>71684225.597274363</v>
      </c>
      <c r="Q413" s="37">
        <v>71684225.597274363</v>
      </c>
      <c r="R413" s="37">
        <v>71684225.597274363</v>
      </c>
      <c r="S413" s="37">
        <v>71684225.597274363</v>
      </c>
      <c r="T413" s="37">
        <v>71684225.597274363</v>
      </c>
      <c r="U413" s="37">
        <v>71684225.597274363</v>
      </c>
      <c r="V413" s="37">
        <v>71684225.597274363</v>
      </c>
      <c r="W413" s="37">
        <v>71684225.597274363</v>
      </c>
      <c r="X413" s="37">
        <v>71684225.597274363</v>
      </c>
      <c r="Y413" s="37">
        <v>71684225.597274363</v>
      </c>
      <c r="Z413" s="37">
        <v>71684225.597274363</v>
      </c>
      <c r="AA413" s="37">
        <v>71684225.597274363</v>
      </c>
    </row>
    <row r="414" spans="2:27" s="198" customFormat="1" x14ac:dyDescent="0.2">
      <c r="B414" s="34" t="s">
        <v>105</v>
      </c>
      <c r="C414" s="34"/>
      <c r="D414" s="35"/>
      <c r="E414" s="35"/>
      <c r="F414" s="36" t="s">
        <v>26</v>
      </c>
      <c r="G414" s="43"/>
      <c r="H414" s="90" t="s">
        <v>190</v>
      </c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2:27" s="198" customFormat="1" x14ac:dyDescent="0.2">
      <c r="B415" s="34" t="s">
        <v>106</v>
      </c>
      <c r="C415" s="34"/>
      <c r="D415" s="35"/>
      <c r="E415" s="35"/>
      <c r="F415" s="36" t="s">
        <v>26</v>
      </c>
      <c r="G415" s="43"/>
      <c r="H415" s="37">
        <v>87639936.953473419</v>
      </c>
      <c r="I415" s="37">
        <v>87639936.953473419</v>
      </c>
      <c r="J415" s="37">
        <v>87639936.953473419</v>
      </c>
      <c r="K415" s="37">
        <v>87639936.953473419</v>
      </c>
      <c r="L415" s="37">
        <v>87639936.953473419</v>
      </c>
      <c r="M415" s="37">
        <v>87639936.953473419</v>
      </c>
      <c r="N415" s="37">
        <v>87639936.953473419</v>
      </c>
      <c r="O415" s="37">
        <v>87639936.953473419</v>
      </c>
      <c r="P415" s="37">
        <v>87639936.953473419</v>
      </c>
      <c r="Q415" s="37">
        <v>87639936.953473419</v>
      </c>
      <c r="R415" s="37">
        <v>87639936.953473419</v>
      </c>
      <c r="S415" s="37">
        <v>87639936.953473419</v>
      </c>
      <c r="T415" s="37">
        <v>87639936.953473419</v>
      </c>
      <c r="U415" s="37">
        <v>87639936.953473419</v>
      </c>
      <c r="V415" s="37">
        <v>87639936.953473419</v>
      </c>
      <c r="W415" s="37">
        <v>87639936.953473419</v>
      </c>
      <c r="X415" s="37">
        <v>87639936.953473419</v>
      </c>
      <c r="Y415" s="37">
        <v>87639936.953473419</v>
      </c>
      <c r="Z415" s="37">
        <v>87639936.953473419</v>
      </c>
      <c r="AA415" s="37">
        <v>87639936.953473419</v>
      </c>
    </row>
    <row r="416" spans="2:27" s="198" customFormat="1" x14ac:dyDescent="0.2">
      <c r="B416" s="34" t="s">
        <v>119</v>
      </c>
      <c r="C416" s="34"/>
      <c r="D416" s="35"/>
      <c r="E416" s="35"/>
      <c r="F416" s="36" t="s">
        <v>26</v>
      </c>
      <c r="G416" s="43"/>
      <c r="H416" s="90" t="s">
        <v>190</v>
      </c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2:27" s="198" customFormat="1" x14ac:dyDescent="0.2">
      <c r="B417" s="34" t="s">
        <v>120</v>
      </c>
      <c r="C417" s="34"/>
      <c r="D417" s="35"/>
      <c r="E417" s="35"/>
      <c r="F417" s="36" t="s">
        <v>26</v>
      </c>
      <c r="G417" s="43"/>
      <c r="H417" s="90" t="s">
        <v>190</v>
      </c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2:27" s="198" customFormat="1" x14ac:dyDescent="0.2">
      <c r="B418" s="131" t="s">
        <v>161</v>
      </c>
      <c r="C418" s="34"/>
      <c r="D418" s="35"/>
      <c r="E418" s="35"/>
      <c r="F418" s="36" t="s">
        <v>26</v>
      </c>
      <c r="G418" s="43"/>
      <c r="H418" s="90" t="s">
        <v>190</v>
      </c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2:27" s="198" customFormat="1" x14ac:dyDescent="0.2">
      <c r="G419" s="41"/>
    </row>
    <row r="420" spans="2:27" s="198" customFormat="1" ht="15" x14ac:dyDescent="0.25">
      <c r="B420" s="29" t="s">
        <v>186</v>
      </c>
      <c r="C420" s="140"/>
      <c r="D420" s="140"/>
      <c r="E420" s="140"/>
      <c r="F420" s="30"/>
      <c r="G420" s="42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</row>
    <row r="421" spans="2:27" s="198" customFormat="1" ht="15" x14ac:dyDescent="0.25">
      <c r="B421" s="31" t="s">
        <v>25</v>
      </c>
      <c r="C421" s="31"/>
      <c r="D421" s="31"/>
      <c r="E421" s="31"/>
      <c r="F421" s="32" t="s">
        <v>17</v>
      </c>
      <c r="G421" s="33" t="s">
        <v>44</v>
      </c>
      <c r="H421" s="33">
        <v>2023</v>
      </c>
      <c r="I421" s="33">
        <v>2024</v>
      </c>
      <c r="J421" s="33">
        <v>2025</v>
      </c>
      <c r="K421" s="33">
        <v>2026</v>
      </c>
      <c r="L421" s="33">
        <v>2027</v>
      </c>
      <c r="M421" s="33">
        <v>2028</v>
      </c>
      <c r="N421" s="33">
        <v>2029</v>
      </c>
      <c r="O421" s="33">
        <v>2030</v>
      </c>
      <c r="P421" s="33">
        <v>2031</v>
      </c>
      <c r="Q421" s="33">
        <v>2032</v>
      </c>
      <c r="R421" s="33">
        <v>2033</v>
      </c>
      <c r="S421" s="33">
        <v>2034</v>
      </c>
      <c r="T421" s="33">
        <v>2035</v>
      </c>
      <c r="U421" s="33">
        <v>2036</v>
      </c>
      <c r="V421" s="33">
        <v>2037</v>
      </c>
      <c r="W421" s="33">
        <v>2038</v>
      </c>
      <c r="X421" s="33">
        <v>2039</v>
      </c>
      <c r="Y421" s="33">
        <v>2040</v>
      </c>
      <c r="Z421" s="33">
        <v>2041</v>
      </c>
      <c r="AA421" s="33">
        <v>2042</v>
      </c>
    </row>
    <row r="422" spans="2:27" s="198" customFormat="1" x14ac:dyDescent="0.2">
      <c r="B422" s="34" t="s">
        <v>98</v>
      </c>
      <c r="C422" s="34"/>
      <c r="D422" s="35"/>
      <c r="E422" s="35"/>
      <c r="F422" s="36" t="s">
        <v>26</v>
      </c>
      <c r="G422" s="43"/>
      <c r="H422" s="37" t="s">
        <v>193</v>
      </c>
      <c r="I422" s="37" t="s">
        <v>193</v>
      </c>
      <c r="J422" s="37" t="s">
        <v>193</v>
      </c>
      <c r="K422" s="37" t="s">
        <v>193</v>
      </c>
      <c r="L422" s="37" t="s">
        <v>194</v>
      </c>
      <c r="M422" s="37" t="s">
        <v>194</v>
      </c>
      <c r="N422" s="37" t="s">
        <v>194</v>
      </c>
      <c r="O422" s="37" t="s">
        <v>194</v>
      </c>
      <c r="P422" s="37" t="s">
        <v>194</v>
      </c>
      <c r="Q422" s="37" t="s">
        <v>194</v>
      </c>
      <c r="R422" s="37" t="s">
        <v>194</v>
      </c>
      <c r="S422" s="37" t="s">
        <v>194</v>
      </c>
      <c r="T422" s="37" t="s">
        <v>194</v>
      </c>
      <c r="U422" s="37" t="s">
        <v>194</v>
      </c>
      <c r="V422" s="37" t="s">
        <v>194</v>
      </c>
      <c r="W422" s="37" t="s">
        <v>194</v>
      </c>
      <c r="X422" s="37" t="s">
        <v>194</v>
      </c>
      <c r="Y422" s="37" t="s">
        <v>194</v>
      </c>
      <c r="Z422" s="37" t="s">
        <v>194</v>
      </c>
      <c r="AA422" s="37" t="s">
        <v>194</v>
      </c>
    </row>
    <row r="423" spans="2:27" s="198" customFormat="1" x14ac:dyDescent="0.2">
      <c r="B423" s="34" t="s">
        <v>99</v>
      </c>
      <c r="C423" s="34"/>
      <c r="D423" s="35"/>
      <c r="E423" s="35"/>
      <c r="F423" s="36" t="s">
        <v>26</v>
      </c>
      <c r="G423" s="43"/>
      <c r="H423" s="37" t="s">
        <v>193</v>
      </c>
      <c r="I423" s="37" t="s">
        <v>193</v>
      </c>
      <c r="J423" s="37" t="s">
        <v>193</v>
      </c>
      <c r="K423" s="37" t="s">
        <v>194</v>
      </c>
      <c r="L423" s="37" t="s">
        <v>194</v>
      </c>
      <c r="M423" s="37" t="s">
        <v>194</v>
      </c>
      <c r="N423" s="37" t="s">
        <v>194</v>
      </c>
      <c r="O423" s="37" t="s">
        <v>194</v>
      </c>
      <c r="P423" s="37" t="s">
        <v>194</v>
      </c>
      <c r="Q423" s="37" t="s">
        <v>194</v>
      </c>
      <c r="R423" s="37" t="s">
        <v>194</v>
      </c>
      <c r="S423" s="37" t="s">
        <v>194</v>
      </c>
      <c r="T423" s="37" t="s">
        <v>194</v>
      </c>
      <c r="U423" s="37" t="s">
        <v>194</v>
      </c>
      <c r="V423" s="37" t="s">
        <v>194</v>
      </c>
      <c r="W423" s="37" t="s">
        <v>194</v>
      </c>
      <c r="X423" s="37" t="s">
        <v>194</v>
      </c>
      <c r="Y423" s="37" t="s">
        <v>194</v>
      </c>
      <c r="Z423" s="37" t="s">
        <v>194</v>
      </c>
      <c r="AA423" s="37" t="s">
        <v>194</v>
      </c>
    </row>
    <row r="424" spans="2:27" s="198" customFormat="1" x14ac:dyDescent="0.2">
      <c r="B424" s="34" t="s">
        <v>100</v>
      </c>
      <c r="C424" s="34"/>
      <c r="D424" s="35"/>
      <c r="E424" s="35"/>
      <c r="F424" s="36" t="s">
        <v>26</v>
      </c>
      <c r="G424" s="43"/>
      <c r="H424" s="37" t="s">
        <v>193</v>
      </c>
      <c r="I424" s="37" t="s">
        <v>193</v>
      </c>
      <c r="J424" s="37" t="s">
        <v>193</v>
      </c>
      <c r="K424" s="37" t="s">
        <v>193</v>
      </c>
      <c r="L424" s="37" t="s">
        <v>193</v>
      </c>
      <c r="M424" s="37" t="s">
        <v>194</v>
      </c>
      <c r="N424" s="37" t="s">
        <v>194</v>
      </c>
      <c r="O424" s="37" t="s">
        <v>194</v>
      </c>
      <c r="P424" s="37" t="s">
        <v>194</v>
      </c>
      <c r="Q424" s="37" t="s">
        <v>194</v>
      </c>
      <c r="R424" s="37" t="s">
        <v>194</v>
      </c>
      <c r="S424" s="37" t="s">
        <v>194</v>
      </c>
      <c r="T424" s="37" t="s">
        <v>194</v>
      </c>
      <c r="U424" s="37" t="s">
        <v>194</v>
      </c>
      <c r="V424" s="37" t="s">
        <v>194</v>
      </c>
      <c r="W424" s="37" t="s">
        <v>194</v>
      </c>
      <c r="X424" s="37" t="s">
        <v>194</v>
      </c>
      <c r="Y424" s="37" t="s">
        <v>194</v>
      </c>
      <c r="Z424" s="37" t="s">
        <v>194</v>
      </c>
      <c r="AA424" s="37" t="s">
        <v>194</v>
      </c>
    </row>
    <row r="425" spans="2:27" s="198" customFormat="1" x14ac:dyDescent="0.2">
      <c r="B425" s="34" t="s">
        <v>101</v>
      </c>
      <c r="C425" s="34"/>
      <c r="D425" s="35"/>
      <c r="E425" s="35"/>
      <c r="F425" s="36" t="s">
        <v>26</v>
      </c>
      <c r="G425" s="43"/>
      <c r="H425" s="37" t="s">
        <v>193</v>
      </c>
      <c r="I425" s="37" t="s">
        <v>193</v>
      </c>
      <c r="J425" s="37" t="s">
        <v>193</v>
      </c>
      <c r="K425" s="37" t="s">
        <v>193</v>
      </c>
      <c r="L425" s="37" t="s">
        <v>193</v>
      </c>
      <c r="M425" s="37" t="s">
        <v>194</v>
      </c>
      <c r="N425" s="37" t="s">
        <v>194</v>
      </c>
      <c r="O425" s="37" t="s">
        <v>194</v>
      </c>
      <c r="P425" s="37" t="s">
        <v>194</v>
      </c>
      <c r="Q425" s="37" t="s">
        <v>194</v>
      </c>
      <c r="R425" s="37" t="s">
        <v>194</v>
      </c>
      <c r="S425" s="37" t="s">
        <v>194</v>
      </c>
      <c r="T425" s="37" t="s">
        <v>194</v>
      </c>
      <c r="U425" s="37" t="s">
        <v>194</v>
      </c>
      <c r="V425" s="37" t="s">
        <v>194</v>
      </c>
      <c r="W425" s="37" t="s">
        <v>194</v>
      </c>
      <c r="X425" s="37" t="s">
        <v>194</v>
      </c>
      <c r="Y425" s="37" t="s">
        <v>194</v>
      </c>
      <c r="Z425" s="37" t="s">
        <v>194</v>
      </c>
      <c r="AA425" s="37" t="s">
        <v>194</v>
      </c>
    </row>
    <row r="426" spans="2:27" s="198" customFormat="1" x14ac:dyDescent="0.2">
      <c r="B426" s="34" t="s">
        <v>102</v>
      </c>
      <c r="C426" s="34"/>
      <c r="D426" s="35"/>
      <c r="E426" s="35"/>
      <c r="F426" s="36" t="s">
        <v>26</v>
      </c>
      <c r="G426" s="43"/>
      <c r="H426" s="37" t="s">
        <v>193</v>
      </c>
      <c r="I426" s="37" t="s">
        <v>193</v>
      </c>
      <c r="J426" s="37" t="s">
        <v>193</v>
      </c>
      <c r="K426" s="37" t="s">
        <v>193</v>
      </c>
      <c r="L426" s="37" t="s">
        <v>193</v>
      </c>
      <c r="M426" s="37" t="s">
        <v>194</v>
      </c>
      <c r="N426" s="37" t="s">
        <v>194</v>
      </c>
      <c r="O426" s="37" t="s">
        <v>194</v>
      </c>
      <c r="P426" s="37" t="s">
        <v>194</v>
      </c>
      <c r="Q426" s="37" t="s">
        <v>194</v>
      </c>
      <c r="R426" s="37" t="s">
        <v>194</v>
      </c>
      <c r="S426" s="37" t="s">
        <v>194</v>
      </c>
      <c r="T426" s="37" t="s">
        <v>194</v>
      </c>
      <c r="U426" s="37" t="s">
        <v>194</v>
      </c>
      <c r="V426" s="37" t="s">
        <v>194</v>
      </c>
      <c r="W426" s="37" t="s">
        <v>194</v>
      </c>
      <c r="X426" s="37" t="s">
        <v>194</v>
      </c>
      <c r="Y426" s="37" t="s">
        <v>194</v>
      </c>
      <c r="Z426" s="37" t="s">
        <v>194</v>
      </c>
      <c r="AA426" s="37" t="s">
        <v>194</v>
      </c>
    </row>
    <row r="427" spans="2:27" s="198" customFormat="1" x14ac:dyDescent="0.2">
      <c r="B427" s="34" t="s">
        <v>103</v>
      </c>
      <c r="C427" s="34"/>
      <c r="D427" s="35"/>
      <c r="E427" s="35"/>
      <c r="F427" s="36" t="s">
        <v>26</v>
      </c>
      <c r="G427" s="43"/>
      <c r="H427" s="37" t="s">
        <v>193</v>
      </c>
      <c r="I427" s="37" t="s">
        <v>193</v>
      </c>
      <c r="J427" s="37" t="s">
        <v>193</v>
      </c>
      <c r="K427" s="37" t="s">
        <v>193</v>
      </c>
      <c r="L427" s="37" t="s">
        <v>193</v>
      </c>
      <c r="M427" s="37" t="s">
        <v>194</v>
      </c>
      <c r="N427" s="37" t="s">
        <v>194</v>
      </c>
      <c r="O427" s="37" t="s">
        <v>194</v>
      </c>
      <c r="P427" s="37" t="s">
        <v>194</v>
      </c>
      <c r="Q427" s="37" t="s">
        <v>194</v>
      </c>
      <c r="R427" s="37" t="s">
        <v>194</v>
      </c>
      <c r="S427" s="37" t="s">
        <v>194</v>
      </c>
      <c r="T427" s="37" t="s">
        <v>194</v>
      </c>
      <c r="U427" s="37" t="s">
        <v>194</v>
      </c>
      <c r="V427" s="37" t="s">
        <v>194</v>
      </c>
      <c r="W427" s="37" t="s">
        <v>194</v>
      </c>
      <c r="X427" s="37" t="s">
        <v>194</v>
      </c>
      <c r="Y427" s="37" t="s">
        <v>194</v>
      </c>
      <c r="Z427" s="37" t="s">
        <v>194</v>
      </c>
      <c r="AA427" s="37" t="s">
        <v>194</v>
      </c>
    </row>
    <row r="428" spans="2:27" s="198" customFormat="1" x14ac:dyDescent="0.2">
      <c r="B428" s="34" t="s">
        <v>104</v>
      </c>
      <c r="C428" s="34"/>
      <c r="D428" s="35"/>
      <c r="E428" s="35"/>
      <c r="F428" s="36" t="s">
        <v>26</v>
      </c>
      <c r="G428" s="43"/>
      <c r="H428" s="37" t="s">
        <v>193</v>
      </c>
      <c r="I428" s="37" t="s">
        <v>193</v>
      </c>
      <c r="J428" s="37" t="s">
        <v>193</v>
      </c>
      <c r="K428" s="37" t="s">
        <v>194</v>
      </c>
      <c r="L428" s="37" t="s">
        <v>194</v>
      </c>
      <c r="M428" s="37" t="s">
        <v>194</v>
      </c>
      <c r="N428" s="37" t="s">
        <v>194</v>
      </c>
      <c r="O428" s="37" t="s">
        <v>194</v>
      </c>
      <c r="P428" s="37" t="s">
        <v>194</v>
      </c>
      <c r="Q428" s="37" t="s">
        <v>194</v>
      </c>
      <c r="R428" s="37" t="s">
        <v>194</v>
      </c>
      <c r="S428" s="37" t="s">
        <v>194</v>
      </c>
      <c r="T428" s="37" t="s">
        <v>194</v>
      </c>
      <c r="U428" s="37" t="s">
        <v>194</v>
      </c>
      <c r="V428" s="37" t="s">
        <v>194</v>
      </c>
      <c r="W428" s="37" t="s">
        <v>194</v>
      </c>
      <c r="X428" s="37" t="s">
        <v>194</v>
      </c>
      <c r="Y428" s="37" t="s">
        <v>194</v>
      </c>
      <c r="Z428" s="37" t="s">
        <v>194</v>
      </c>
      <c r="AA428" s="37" t="s">
        <v>194</v>
      </c>
    </row>
    <row r="429" spans="2:27" s="198" customFormat="1" x14ac:dyDescent="0.2">
      <c r="B429" s="34" t="s">
        <v>105</v>
      </c>
      <c r="C429" s="34"/>
      <c r="D429" s="35"/>
      <c r="E429" s="35"/>
      <c r="F429" s="36" t="s">
        <v>26</v>
      </c>
      <c r="G429" s="43"/>
      <c r="H429" s="37" t="s">
        <v>193</v>
      </c>
      <c r="I429" s="37" t="s">
        <v>193</v>
      </c>
      <c r="J429" s="37" t="s">
        <v>193</v>
      </c>
      <c r="K429" s="37" t="s">
        <v>193</v>
      </c>
      <c r="L429" s="37" t="s">
        <v>194</v>
      </c>
      <c r="M429" s="37" t="s">
        <v>194</v>
      </c>
      <c r="N429" s="37" t="s">
        <v>194</v>
      </c>
      <c r="O429" s="37" t="s">
        <v>194</v>
      </c>
      <c r="P429" s="37" t="s">
        <v>194</v>
      </c>
      <c r="Q429" s="37" t="s">
        <v>194</v>
      </c>
      <c r="R429" s="37" t="s">
        <v>194</v>
      </c>
      <c r="S429" s="37" t="s">
        <v>194</v>
      </c>
      <c r="T429" s="37" t="s">
        <v>194</v>
      </c>
      <c r="U429" s="37" t="s">
        <v>194</v>
      </c>
      <c r="V429" s="37" t="s">
        <v>194</v>
      </c>
      <c r="W429" s="37" t="s">
        <v>194</v>
      </c>
      <c r="X429" s="37" t="s">
        <v>194</v>
      </c>
      <c r="Y429" s="37" t="s">
        <v>194</v>
      </c>
      <c r="Z429" s="37" t="s">
        <v>194</v>
      </c>
      <c r="AA429" s="37" t="s">
        <v>194</v>
      </c>
    </row>
    <row r="430" spans="2:27" s="198" customFormat="1" x14ac:dyDescent="0.2">
      <c r="B430" s="34" t="s">
        <v>106</v>
      </c>
      <c r="C430" s="34"/>
      <c r="D430" s="35"/>
      <c r="E430" s="35"/>
      <c r="F430" s="36" t="s">
        <v>26</v>
      </c>
      <c r="G430" s="43"/>
      <c r="H430" s="37" t="s">
        <v>193</v>
      </c>
      <c r="I430" s="37" t="s">
        <v>193</v>
      </c>
      <c r="J430" s="37" t="s">
        <v>193</v>
      </c>
      <c r="K430" s="37" t="s">
        <v>193</v>
      </c>
      <c r="L430" s="37" t="s">
        <v>194</v>
      </c>
      <c r="M430" s="37" t="s">
        <v>194</v>
      </c>
      <c r="N430" s="37" t="s">
        <v>194</v>
      </c>
      <c r="O430" s="37" t="s">
        <v>194</v>
      </c>
      <c r="P430" s="37" t="s">
        <v>194</v>
      </c>
      <c r="Q430" s="37" t="s">
        <v>194</v>
      </c>
      <c r="R430" s="37" t="s">
        <v>194</v>
      </c>
      <c r="S430" s="37" t="s">
        <v>194</v>
      </c>
      <c r="T430" s="37" t="s">
        <v>194</v>
      </c>
      <c r="U430" s="37" t="s">
        <v>194</v>
      </c>
      <c r="V430" s="37" t="s">
        <v>194</v>
      </c>
      <c r="W430" s="37" t="s">
        <v>194</v>
      </c>
      <c r="X430" s="37" t="s">
        <v>194</v>
      </c>
      <c r="Y430" s="37" t="s">
        <v>194</v>
      </c>
      <c r="Z430" s="37" t="s">
        <v>194</v>
      </c>
      <c r="AA430" s="37" t="s">
        <v>194</v>
      </c>
    </row>
    <row r="431" spans="2:27" s="198" customFormat="1" x14ac:dyDescent="0.2">
      <c r="B431" s="34" t="s">
        <v>119</v>
      </c>
      <c r="C431" s="34"/>
      <c r="D431" s="35"/>
      <c r="E431" s="35"/>
      <c r="F431" s="36" t="s">
        <v>26</v>
      </c>
      <c r="G431" s="43"/>
      <c r="H431" s="37" t="s">
        <v>193</v>
      </c>
      <c r="I431" s="37" t="s">
        <v>193</v>
      </c>
      <c r="J431" s="37" t="s">
        <v>193</v>
      </c>
      <c r="K431" s="37" t="s">
        <v>193</v>
      </c>
      <c r="L431" s="37" t="s">
        <v>194</v>
      </c>
      <c r="M431" s="37" t="s">
        <v>194</v>
      </c>
      <c r="N431" s="37" t="s">
        <v>194</v>
      </c>
      <c r="O431" s="37" t="s">
        <v>194</v>
      </c>
      <c r="P431" s="37" t="s">
        <v>194</v>
      </c>
      <c r="Q431" s="37" t="s">
        <v>194</v>
      </c>
      <c r="R431" s="37" t="s">
        <v>194</v>
      </c>
      <c r="S431" s="37" t="s">
        <v>194</v>
      </c>
      <c r="T431" s="37" t="s">
        <v>194</v>
      </c>
      <c r="U431" s="37" t="s">
        <v>194</v>
      </c>
      <c r="V431" s="37" t="s">
        <v>194</v>
      </c>
      <c r="W431" s="37" t="s">
        <v>194</v>
      </c>
      <c r="X431" s="37" t="s">
        <v>194</v>
      </c>
      <c r="Y431" s="37" t="s">
        <v>194</v>
      </c>
      <c r="Z431" s="37" t="s">
        <v>194</v>
      </c>
      <c r="AA431" s="37" t="s">
        <v>194</v>
      </c>
    </row>
    <row r="432" spans="2:27" s="198" customFormat="1" x14ac:dyDescent="0.2">
      <c r="B432" s="34" t="s">
        <v>120</v>
      </c>
      <c r="C432" s="34"/>
      <c r="D432" s="35"/>
      <c r="E432" s="35"/>
      <c r="F432" s="36" t="s">
        <v>26</v>
      </c>
      <c r="G432" s="43"/>
      <c r="H432" s="37" t="s">
        <v>193</v>
      </c>
      <c r="I432" s="37" t="s">
        <v>193</v>
      </c>
      <c r="J432" s="37" t="s">
        <v>193</v>
      </c>
      <c r="K432" s="37" t="s">
        <v>194</v>
      </c>
      <c r="L432" s="37" t="s">
        <v>194</v>
      </c>
      <c r="M432" s="37" t="s">
        <v>194</v>
      </c>
      <c r="N432" s="37" t="s">
        <v>194</v>
      </c>
      <c r="O432" s="37" t="s">
        <v>194</v>
      </c>
      <c r="P432" s="37" t="s">
        <v>194</v>
      </c>
      <c r="Q432" s="37" t="s">
        <v>194</v>
      </c>
      <c r="R432" s="37" t="s">
        <v>194</v>
      </c>
      <c r="S432" s="37" t="s">
        <v>194</v>
      </c>
      <c r="T432" s="37" t="s">
        <v>194</v>
      </c>
      <c r="U432" s="37" t="s">
        <v>194</v>
      </c>
      <c r="V432" s="37" t="s">
        <v>194</v>
      </c>
      <c r="W432" s="37" t="s">
        <v>194</v>
      </c>
      <c r="X432" s="37" t="s">
        <v>194</v>
      </c>
      <c r="Y432" s="37" t="s">
        <v>194</v>
      </c>
      <c r="Z432" s="37" t="s">
        <v>194</v>
      </c>
      <c r="AA432" s="37" t="s">
        <v>194</v>
      </c>
    </row>
    <row r="433" spans="2:27" s="198" customFormat="1" x14ac:dyDescent="0.2">
      <c r="B433" s="131" t="s">
        <v>161</v>
      </c>
      <c r="C433" s="34"/>
      <c r="D433" s="35"/>
      <c r="E433" s="35"/>
      <c r="F433" s="36" t="s">
        <v>26</v>
      </c>
      <c r="G433" s="43"/>
      <c r="H433" s="37" t="s">
        <v>193</v>
      </c>
      <c r="I433" s="37" t="s">
        <v>193</v>
      </c>
      <c r="J433" s="37" t="s">
        <v>193</v>
      </c>
      <c r="K433" s="37" t="s">
        <v>194</v>
      </c>
      <c r="L433" s="37" t="s">
        <v>194</v>
      </c>
      <c r="M433" s="37" t="s">
        <v>194</v>
      </c>
      <c r="N433" s="37" t="s">
        <v>194</v>
      </c>
      <c r="O433" s="37" t="s">
        <v>194</v>
      </c>
      <c r="P433" s="37" t="s">
        <v>194</v>
      </c>
      <c r="Q433" s="37" t="s">
        <v>194</v>
      </c>
      <c r="R433" s="37" t="s">
        <v>194</v>
      </c>
      <c r="S433" s="37" t="s">
        <v>194</v>
      </c>
      <c r="T433" s="37" t="s">
        <v>194</v>
      </c>
      <c r="U433" s="37" t="s">
        <v>194</v>
      </c>
      <c r="V433" s="37" t="s">
        <v>194</v>
      </c>
      <c r="W433" s="37" t="s">
        <v>194</v>
      </c>
      <c r="X433" s="37" t="s">
        <v>194</v>
      </c>
      <c r="Y433" s="37" t="s">
        <v>194</v>
      </c>
      <c r="Z433" s="37" t="s">
        <v>194</v>
      </c>
      <c r="AA433" s="37" t="s">
        <v>194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Cover</vt:lpstr>
      <vt:lpstr>Results</vt:lpstr>
      <vt:lpstr>Chart tables</vt:lpstr>
      <vt:lpstr>General inputs</vt:lpstr>
      <vt:lpstr>CBA inputs</vt:lpstr>
      <vt:lpstr>Line 969 costs</vt:lpstr>
      <vt:lpstr>S1</vt:lpstr>
      <vt:lpstr>S2</vt:lpstr>
      <vt:lpstr>S3</vt:lpstr>
      <vt:lpstr>Weighted</vt:lpstr>
      <vt:lpstr>FirstYear</vt:lpstr>
      <vt:lpstr>Opex_percentage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Liam Hickey</cp:lastModifiedBy>
  <dcterms:created xsi:type="dcterms:W3CDTF">2021-07-20T23:32:23Z</dcterms:created>
  <dcterms:modified xsi:type="dcterms:W3CDTF">2022-06-24T08:18:04Z</dcterms:modified>
</cp:coreProperties>
</file>